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7845" windowHeight="4815" tabRatio="762" activeTab="6"/>
  </bookViews>
  <sheets>
    <sheet name="Part-I" sheetId="1" r:id="rId1"/>
    <sheet name="Part-II" sheetId="2" r:id="rId2"/>
    <sheet name="Part-III." sheetId="3" r:id="rId3"/>
    <sheet name="Part-IV" sheetId="4" r:id="rId4"/>
    <sheet name="Part-V-A" sheetId="5" r:id="rId5"/>
    <sheet name="Part-V-B" sheetId="6" r:id="rId6"/>
    <sheet name="line dep" sheetId="7" r:id="rId7"/>
  </sheets>
  <externalReferences>
    <externalReference r:id="rId10"/>
    <externalReference r:id="rId11"/>
  </externalReferences>
  <definedNames>
    <definedName name="_xlnm.Print_Area" localSheetId="0">'Part-I'!$A$1:$U$34</definedName>
    <definedName name="_xlnm.Print_Area" localSheetId="1">'Part-II'!$A$1:$AB$35</definedName>
    <definedName name="_xlnm.Print_Area" localSheetId="3">'Part-IV'!$A$1:$L$30</definedName>
    <definedName name="_xlnm.Print_Area" localSheetId="4">'Part-V-A'!$A$1:$V$22</definedName>
    <definedName name="_xlnm.Print_Area" localSheetId="5">'Part-V-B'!$A$1:$Z$23</definedName>
    <definedName name="_xlnm.Print_Titles" localSheetId="1">'Part-II'!$7:$7</definedName>
    <definedName name="_xlnm.Print_Titles" localSheetId="2">'Part-III.'!$10:$10</definedName>
  </definedNames>
  <calcPr fullCalcOnLoad="1"/>
</workbook>
</file>

<file path=xl/comments2.xml><?xml version="1.0" encoding="utf-8"?>
<comments xmlns="http://schemas.openxmlformats.org/spreadsheetml/2006/main">
  <authors>
    <author>N.R.E.G.S.4</author>
  </authors>
  <commentList>
    <comment ref="K25" authorId="0">
      <text>
        <r>
          <rPr>
            <b/>
            <sz val="12"/>
            <rFont val="Tahoma"/>
            <family val="2"/>
          </rPr>
          <t>oct' 11</t>
        </r>
      </text>
    </comment>
    <comment ref="N26" authorId="0">
      <text>
        <r>
          <rPr>
            <b/>
            <sz val="12"/>
            <rFont val="Tahoma"/>
            <family val="2"/>
          </rPr>
          <t>OCT' 11</t>
        </r>
      </text>
    </comment>
    <comment ref="O26" authorId="0">
      <text>
        <r>
          <rPr>
            <b/>
            <sz val="12"/>
            <rFont val="Tahoma"/>
            <family val="2"/>
          </rPr>
          <t>OCT' 11</t>
        </r>
      </text>
    </comment>
  </commentList>
</comments>
</file>

<file path=xl/sharedStrings.xml><?xml version="1.0" encoding="utf-8"?>
<sst xmlns="http://schemas.openxmlformats.org/spreadsheetml/2006/main" count="430" uniqueCount="176">
  <si>
    <t>Sl. No.</t>
  </si>
  <si>
    <t>Cumulative No of HH issued
jobcards (Till the reporting
month)</t>
  </si>
  <si>
    <t>SC</t>
  </si>
  <si>
    <t>ST</t>
  </si>
  <si>
    <t>Others</t>
  </si>
  <si>
    <t>Total</t>
  </si>
  <si>
    <t>Cumulative No of
HH demanded
employment (Till
the reporting
month)</t>
  </si>
  <si>
    <t>Cumulative Labour
Budget estimation
of employment
provided (Till the
reporting month)</t>
  </si>
  <si>
    <t>Cumulative No
of HH provided
employment (Till
the reporting
month)</t>
  </si>
  <si>
    <t>No. of HH
working under
NREGA
during the
reporting
month</t>
  </si>
  <si>
    <t>Cumulative Labour
Budget estimation
of persondays (Till
the reporting
month)</t>
  </si>
  <si>
    <t>Cumulative Persondays generated
(in Lakhs) (till the reporting month)</t>
  </si>
  <si>
    <t>Women</t>
  </si>
  <si>
    <t>Cumulative
No of HH
completed
100 days (Till
the reporting
month</t>
  </si>
  <si>
    <t>No. of HH
which are
beneficiary
of land
reform/ IAY</t>
  </si>
  <si>
    <t>No. of
Disabled
beneficiary
individuals</t>
  </si>
  <si>
    <t>a</t>
  </si>
  <si>
    <t>b</t>
  </si>
  <si>
    <t>c</t>
  </si>
  <si>
    <t>d</t>
  </si>
  <si>
    <t>e</t>
  </si>
  <si>
    <t>MPR- Part-I</t>
  </si>
  <si>
    <t>Block</t>
  </si>
  <si>
    <t>Alipurduar-I</t>
  </si>
  <si>
    <t>Alipurduar-II</t>
  </si>
  <si>
    <t>Dhupguri</t>
  </si>
  <si>
    <t>Falakata</t>
  </si>
  <si>
    <t>Kalchini</t>
  </si>
  <si>
    <t>Kumargram</t>
  </si>
  <si>
    <t>Madarihat-Birpara</t>
  </si>
  <si>
    <t>Mal</t>
  </si>
  <si>
    <t>Matiali</t>
  </si>
  <si>
    <t>Maynaguri</t>
  </si>
  <si>
    <t>Nagrakata</t>
  </si>
  <si>
    <t>Rajganj</t>
  </si>
  <si>
    <t>Sadar</t>
  </si>
  <si>
    <t>Total:</t>
  </si>
  <si>
    <t>MONTHLY PROGRESS REPORT</t>
  </si>
  <si>
    <t>Jalpaiguri District</t>
  </si>
  <si>
    <t>(Rs. in lakh)</t>
  </si>
  <si>
    <t>Name of the Block</t>
  </si>
  <si>
    <t>Released last year but received during the current year</t>
  </si>
  <si>
    <t>Misc. Receipt</t>
  </si>
  <si>
    <r>
      <t xml:space="preserve">Total Availability                  </t>
    </r>
    <r>
      <rPr>
        <b/>
        <sz val="8"/>
        <rFont val="CG Omega"/>
        <family val="2"/>
      </rPr>
      <t>(4+5+6+7+8)</t>
    </r>
  </si>
  <si>
    <t xml:space="preserve">Cummulative Expenditure </t>
  </si>
  <si>
    <t>Central</t>
  </si>
  <si>
    <t>State</t>
  </si>
  <si>
    <t>On unskilled wage</t>
  </si>
  <si>
    <t>On semi-skilled and skilled wage</t>
  </si>
  <si>
    <t>On material</t>
  </si>
  <si>
    <t>Line Deptt.</t>
  </si>
  <si>
    <t>G.T.</t>
  </si>
  <si>
    <t>Cumulative
Labour Budget
estimation of
Total
Expenditure (Till
the reporting
month)</t>
  </si>
  <si>
    <t>Admistrative Expenses</t>
  </si>
  <si>
    <t xml:space="preserve">Recurring </t>
  </si>
  <si>
    <t>Non-Recurring</t>
  </si>
  <si>
    <t xml:space="preserve">Water Conservation and water harvesting </t>
  </si>
  <si>
    <t>Draught Proofing</t>
  </si>
  <si>
    <t>Micro Irrigation Works</t>
  </si>
  <si>
    <t>Renovation of traditional water bodies</t>
  </si>
  <si>
    <t xml:space="preserve">Land Development </t>
  </si>
  <si>
    <t xml:space="preserve">Flood Control &amp; Protection </t>
  </si>
  <si>
    <t>Rural Connectivity</t>
  </si>
  <si>
    <t>Any other activity (approved by MRD)</t>
  </si>
  <si>
    <t>Completed works</t>
  </si>
  <si>
    <t>Ongoing Works</t>
  </si>
  <si>
    <t>Unit</t>
  </si>
  <si>
    <t>Expenditure (lac)</t>
  </si>
  <si>
    <t>No.</t>
  </si>
  <si>
    <t>Cu. Mt.</t>
  </si>
  <si>
    <t>Hec.</t>
  </si>
  <si>
    <t>Kms.</t>
  </si>
  <si>
    <t>No. of Muster Rolls
verified</t>
  </si>
  <si>
    <t xml:space="preserve">Due </t>
  </si>
  <si>
    <t>Completed</t>
  </si>
  <si>
    <t>Part-IV</t>
  </si>
  <si>
    <t>No. of Social Audits
completed</t>
  </si>
  <si>
    <t>No. of inspections
conducted (2%, 10%,
100% at the State,
District and Block
levels</t>
  </si>
  <si>
    <t>No. of Gram Sabhas
held</t>
  </si>
  <si>
    <t>No of Complaints
disposed by PO, DPCs</t>
  </si>
  <si>
    <t>Sl. No</t>
  </si>
  <si>
    <t>Gram Panchayat Level</t>
  </si>
  <si>
    <t>Block Level</t>
  </si>
  <si>
    <t>PRI Functionaries</t>
  </si>
  <si>
    <t>Vigilance &amp; Monitoring Committee Report</t>
  </si>
  <si>
    <t>Gram Rozgar Sahayak</t>
  </si>
  <si>
    <t>Accountant</t>
  </si>
  <si>
    <t>Engineers / Technical Assistants</t>
  </si>
  <si>
    <t>Programme Officer</t>
  </si>
  <si>
    <t>Computer Assistant</t>
  </si>
  <si>
    <t>Target</t>
  </si>
  <si>
    <t>Achievement</t>
  </si>
  <si>
    <t>Nos to be Trained</t>
  </si>
  <si>
    <t>Nos Trained</t>
  </si>
  <si>
    <t>MPR Part - V-A</t>
  </si>
  <si>
    <t>MPR Part - V-B</t>
  </si>
  <si>
    <t>District Level</t>
  </si>
  <si>
    <t>Works Manager &amp;
Technical Assistants</t>
  </si>
  <si>
    <t>IT Manager &amp; Computer
Assistants</t>
  </si>
  <si>
    <t>Accounts Manager</t>
  </si>
  <si>
    <t>Training Coordinator</t>
  </si>
  <si>
    <t>Coordinator for Social Audit
and Grievance Redressal</t>
  </si>
  <si>
    <t>Disposed</t>
  </si>
  <si>
    <t>Application Register</t>
  </si>
  <si>
    <t>District Cell</t>
  </si>
  <si>
    <t>Release During the Current year</t>
  </si>
  <si>
    <t>MPR Part-III</t>
  </si>
  <si>
    <t>Name of the District</t>
  </si>
  <si>
    <t>Provision of irrigation facility to land owned by….</t>
  </si>
  <si>
    <t>Hec</t>
  </si>
  <si>
    <t>JALPAIGURI</t>
  </si>
  <si>
    <t>&amp;</t>
  </si>
  <si>
    <r>
      <t>Total (</t>
    </r>
    <r>
      <rPr>
        <b/>
        <i/>
        <sz val="9"/>
        <rFont val="CG Omega"/>
        <family val="2"/>
      </rPr>
      <t>Unit in nos. &amp; Exp. be reported in this row)</t>
    </r>
  </si>
  <si>
    <t>Jalpaiguri</t>
  </si>
  <si>
    <t>-</t>
  </si>
  <si>
    <t xml:space="preserve"> </t>
  </si>
  <si>
    <t>Balance</t>
  </si>
  <si>
    <t>Minorities out of Col. 9C</t>
  </si>
  <si>
    <t>9f</t>
  </si>
  <si>
    <t>3a</t>
  </si>
  <si>
    <t>3b</t>
  </si>
  <si>
    <t>3c</t>
  </si>
  <si>
    <t>3d</t>
  </si>
  <si>
    <t>9a</t>
  </si>
  <si>
    <t>9b</t>
  </si>
  <si>
    <t>9c</t>
  </si>
  <si>
    <t>9d</t>
  </si>
  <si>
    <t>9e</t>
  </si>
  <si>
    <t>Expenditure up to prev. months</t>
  </si>
  <si>
    <t>expenditure during the month</t>
  </si>
  <si>
    <t>District Programme Coordinator</t>
  </si>
  <si>
    <t>MGNREGS, Jalpaiguri</t>
  </si>
  <si>
    <t>District Magistrate</t>
  </si>
  <si>
    <t>Actual O.B. as on 01.04.10</t>
  </si>
  <si>
    <t>The Mahatma Gandhi National Rural Employment Gurantee Act (M.G.N.R.E.G.A.)</t>
  </si>
  <si>
    <t>Total               (9+10+11+12)</t>
  </si>
  <si>
    <t>WOMEN</t>
  </si>
  <si>
    <t>avg. days</t>
  </si>
  <si>
    <t>Status of fund allotted to the various Line Deptts. Under Jalpaiguri District for the year 11-12 under MGNREGS.</t>
  </si>
  <si>
    <t>(Rs. In lacs)</t>
  </si>
  <si>
    <t xml:space="preserve">Sl. No. </t>
  </si>
  <si>
    <t>Name of the PIAs</t>
  </si>
  <si>
    <t>UC Status</t>
  </si>
  <si>
    <t>DFO, Jalpaiguri Division.</t>
  </si>
  <si>
    <t>MD, WBWLDC</t>
  </si>
  <si>
    <t>DFO, Wild Life-II, Jalpaiguri</t>
  </si>
  <si>
    <t>DFO, Soil Conservation (North)</t>
  </si>
  <si>
    <t>Assistant Director, Soil conservation</t>
  </si>
  <si>
    <t>Assistant Director, Fishery</t>
  </si>
  <si>
    <t>DFO, Social Forestry, Siliguri</t>
  </si>
  <si>
    <t>DFO, Social Forestry, Jalpaiguri</t>
  </si>
  <si>
    <t>Dy. Field Director, Buxa Tiger Reserve (East)</t>
  </si>
  <si>
    <t>Dy. Field Director, Buxa Tiger Reserve (West)</t>
  </si>
  <si>
    <t>Dy. Director (Agril)</t>
  </si>
  <si>
    <t>Executive Engineer, Jallpaiguri Irrigation</t>
  </si>
  <si>
    <t>Executive Engineer, Alipurduar Irrigation</t>
  </si>
  <si>
    <t>Dy. Director (Texl)</t>
  </si>
  <si>
    <t>CADC, Falakata</t>
  </si>
  <si>
    <t>PD, DRDC, Jalpaiguri</t>
  </si>
  <si>
    <t>KVK, Ramshai</t>
  </si>
  <si>
    <t xml:space="preserve">Total: </t>
  </si>
  <si>
    <t>DFO,  Wild Life-III, Coochbehar</t>
  </si>
  <si>
    <t>DFO, Baikunthapur</t>
  </si>
  <si>
    <t>Madarihat</t>
  </si>
  <si>
    <t>Employment Generation Report for the month of OCTOBER' 2011 (for the financial year 2011-12)</t>
  </si>
  <si>
    <t>Financial Performance Under NREGA During the year 2010-11 Up to the Month of OCTOBER' 2011</t>
  </si>
  <si>
    <t>Physical Performance Under NREGA During the year 2010-11 Up to the Month of OCTOBER' 2011</t>
  </si>
  <si>
    <t>Transparency Report Under NREGA During the year 2010-11 Up to the Month of OCTOBER' 2011</t>
  </si>
  <si>
    <t>FORMAT FOR MONTHLY PROGRESS REPORT - V-A (Capacity Building - Personnel Report for the Month of OCTOBER' 2011)</t>
  </si>
  <si>
    <t>FORMAT FOR MONTHLY PROGRESS REPORT - V-B (Capacity Building - Training Report for the Month of OCTOBER' 2011)</t>
  </si>
  <si>
    <t>**</t>
  </si>
  <si>
    <t>** Actual uc of DFO (SF) SILIGURI  is 6.92 lac. In last month it was put 8.61 lac due to clerical mistake.</t>
  </si>
  <si>
    <t>DPC</t>
  </si>
  <si>
    <t>RAJGANJ  have reflected the mandays of last Financial year in the report of current financial year after clearing the due payments,  there is an adnormal hike in avg. days.</t>
  </si>
  <si>
    <t>SOME OF THE BLOCKS HAVE REFLECTED THE MANDAYS  IN THE LAST FINANCIAL YEAR ,NOW THE DUE PAYMENT IS BEING CLEARING AND SHOWN IN THE REPORTS ADNORMAL HIKE IN AVG. WAGE PAYMENT .</t>
  </si>
  <si>
    <t>Month : October'2011</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</si>
</sst>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0000"/>
    <numFmt numFmtId="173" formatCode="0.0000"/>
    <numFmt numFmtId="174" formatCode="0.000"/>
    <numFmt numFmtId="175" formatCode="0.0"/>
    <numFmt numFmtId="176" formatCode="0.000000"/>
    <numFmt numFmtId="177" formatCode="0.0%"/>
    <numFmt numFmtId="178" formatCode="0.0000000000000"/>
    <numFmt numFmtId="179" formatCode="0.00000000000000"/>
    <numFmt numFmtId="180" formatCode="0.000000000000"/>
    <numFmt numFmtId="181" formatCode="0.00000000000"/>
    <numFmt numFmtId="182" formatCode="0.0000000000"/>
    <numFmt numFmtId="183" formatCode="0.000000000"/>
    <numFmt numFmtId="184" formatCode="0.000000000000000"/>
    <numFmt numFmtId="185" formatCode="0.0000000000000000"/>
    <numFmt numFmtId="186" formatCode="0.00000000000000000"/>
    <numFmt numFmtId="187" formatCode="0.000000000000000000"/>
    <numFmt numFmtId="188" formatCode="0.0000000000000000000"/>
    <numFmt numFmtId="189" formatCode="0.00000000000000000000"/>
    <numFmt numFmtId="190" formatCode="0.00000000"/>
    <numFmt numFmtId="191" formatCode="0.0000000"/>
    <numFmt numFmtId="192" formatCode="&quot;Yes&quot;;&quot;Yes&quot;;&quot;No&quot;"/>
    <numFmt numFmtId="193" formatCode="&quot;True&quot;;&quot;True&quot;;&quot;False&quot;"/>
    <numFmt numFmtId="194" formatCode="&quot;On&quot;;&quot;On&quot;;&quot;Off&quot;"/>
    <numFmt numFmtId="195" formatCode="[$€-2]\ #,##0.00_);[Red]\([$€-2]\ #,##0.00\)"/>
    <numFmt numFmtId="196" formatCode="0;[Red]0"/>
    <numFmt numFmtId="197" formatCode="#,##0.00000;[Red]#,##0.00000"/>
    <numFmt numFmtId="198" formatCode="0.00000;[Red]0.00000"/>
    <numFmt numFmtId="199" formatCode="dd/mm/yyyy;@"/>
    <numFmt numFmtId="200" formatCode="0.00;[Red]0.00"/>
  </numFmts>
  <fonts count="118">
    <font>
      <sz val="11"/>
      <color indexed="8"/>
      <name val="Calibri"/>
      <family val="2"/>
    </font>
    <font>
      <sz val="10"/>
      <name val="Arial"/>
      <family val="2"/>
    </font>
    <font>
      <b/>
      <u val="single"/>
      <sz val="12"/>
      <name val="Book Antiqua"/>
      <family val="1"/>
    </font>
    <font>
      <b/>
      <sz val="10"/>
      <name val="Book Antiqua"/>
      <family val="1"/>
    </font>
    <font>
      <sz val="12"/>
      <name val="Blippo Blk BT"/>
      <family val="5"/>
    </font>
    <font>
      <sz val="10"/>
      <name val="Book Antiqua"/>
      <family val="1"/>
    </font>
    <font>
      <sz val="26"/>
      <name val="Cooper BlkItHd BT"/>
      <family val="1"/>
    </font>
    <font>
      <b/>
      <sz val="14"/>
      <name val="Copperplate Gothic Light"/>
      <family val="2"/>
    </font>
    <font>
      <b/>
      <u val="single"/>
      <sz val="14"/>
      <name val="Book Antiqua"/>
      <family val="1"/>
    </font>
    <font>
      <b/>
      <sz val="12"/>
      <name val="Book Antiqua"/>
      <family val="1"/>
    </font>
    <font>
      <b/>
      <sz val="12"/>
      <name val="CG Omega"/>
      <family val="2"/>
    </font>
    <font>
      <sz val="10"/>
      <name val="CG Omega"/>
      <family val="2"/>
    </font>
    <font>
      <sz val="12"/>
      <name val="CG Omega"/>
      <family val="2"/>
    </font>
    <font>
      <b/>
      <sz val="11"/>
      <name val="CG Omega"/>
      <family val="2"/>
    </font>
    <font>
      <b/>
      <sz val="8"/>
      <name val="CG Omega"/>
      <family val="2"/>
    </font>
    <font>
      <b/>
      <sz val="14"/>
      <name val="CG Omega"/>
      <family val="2"/>
    </font>
    <font>
      <b/>
      <i/>
      <sz val="11"/>
      <name val="CG Omega"/>
      <family val="2"/>
    </font>
    <font>
      <b/>
      <sz val="9"/>
      <name val="CG Omega"/>
      <family val="2"/>
    </font>
    <font>
      <b/>
      <sz val="10"/>
      <name val="CG Omega"/>
      <family val="2"/>
    </font>
    <font>
      <b/>
      <sz val="20"/>
      <name val="Copperplate Gothic Light"/>
      <family val="2"/>
    </font>
    <font>
      <b/>
      <i/>
      <sz val="16"/>
      <name val="Book Antiqua"/>
      <family val="1"/>
    </font>
    <font>
      <b/>
      <i/>
      <u val="single"/>
      <sz val="14"/>
      <name val="Book Antiqua"/>
      <family val="1"/>
    </font>
    <font>
      <b/>
      <sz val="10"/>
      <name val="Trebuchet MS"/>
      <family val="2"/>
    </font>
    <font>
      <sz val="9"/>
      <name val="CG Omega"/>
      <family val="2"/>
    </font>
    <font>
      <sz val="8"/>
      <name val="CG Omega"/>
      <family val="2"/>
    </font>
    <font>
      <b/>
      <sz val="11"/>
      <name val="Trebuchet MS"/>
      <family val="2"/>
    </font>
    <font>
      <sz val="12"/>
      <name val="Trebuchet MS"/>
      <family val="2"/>
    </font>
    <font>
      <sz val="8"/>
      <name val="Calibri"/>
      <family val="2"/>
    </font>
    <font>
      <u val="single"/>
      <sz val="10"/>
      <color indexed="36"/>
      <name val="Arial"/>
      <family val="2"/>
    </font>
    <font>
      <u val="single"/>
      <sz val="10"/>
      <color indexed="12"/>
      <name val="Arial"/>
      <family val="2"/>
    </font>
    <font>
      <sz val="8"/>
      <name val="Arial"/>
      <family val="2"/>
    </font>
    <font>
      <b/>
      <sz val="16"/>
      <name val="Garamond"/>
      <family val="1"/>
    </font>
    <font>
      <sz val="10"/>
      <name val="Garamond"/>
      <family val="1"/>
    </font>
    <font>
      <sz val="12"/>
      <name val="Arial"/>
      <family val="2"/>
    </font>
    <font>
      <sz val="10"/>
      <name val="Trebuchet MS"/>
      <family val="2"/>
    </font>
    <font>
      <b/>
      <sz val="10"/>
      <color indexed="8"/>
      <name val="Trebuchet MS"/>
      <family val="2"/>
    </font>
    <font>
      <b/>
      <sz val="14"/>
      <name val="Garamond"/>
      <family val="1"/>
    </font>
    <font>
      <sz val="10"/>
      <color indexed="16"/>
      <name val="Trebuchet MS"/>
      <family val="2"/>
    </font>
    <font>
      <b/>
      <sz val="10"/>
      <color indexed="16"/>
      <name val="Trebuchet MS"/>
      <family val="2"/>
    </font>
    <font>
      <sz val="8"/>
      <color indexed="16"/>
      <name val="Trebuchet MS"/>
      <family val="2"/>
    </font>
    <font>
      <b/>
      <i/>
      <u val="single"/>
      <sz val="10"/>
      <color indexed="16"/>
      <name val="Trebuchet MS"/>
      <family val="2"/>
    </font>
    <font>
      <b/>
      <u val="single"/>
      <sz val="10"/>
      <color indexed="16"/>
      <name val="Trebuchet MS"/>
      <family val="2"/>
    </font>
    <font>
      <sz val="26"/>
      <name val="Baskerville Old Face"/>
      <family val="1"/>
    </font>
    <font>
      <b/>
      <u val="single"/>
      <sz val="12"/>
      <color indexed="8"/>
      <name val="Calibri"/>
      <family val="2"/>
    </font>
    <font>
      <sz val="18"/>
      <color indexed="8"/>
      <name val="Cooper BlkItHd BT"/>
      <family val="1"/>
    </font>
    <font>
      <b/>
      <u val="single"/>
      <sz val="14"/>
      <color indexed="8"/>
      <name val="Book Antiqua"/>
      <family val="1"/>
    </font>
    <font>
      <b/>
      <i/>
      <sz val="14"/>
      <color indexed="8"/>
      <name val="Book Antiqua"/>
      <family val="1"/>
    </font>
    <font>
      <b/>
      <i/>
      <u val="single"/>
      <sz val="10"/>
      <color indexed="8"/>
      <name val="Trebuchet MS"/>
      <family val="2"/>
    </font>
    <font>
      <b/>
      <sz val="12"/>
      <name val="Trebuchet MS"/>
      <family val="2"/>
    </font>
    <font>
      <sz val="11"/>
      <name val="Calibri"/>
      <family val="2"/>
    </font>
    <font>
      <b/>
      <i/>
      <u val="single"/>
      <sz val="11"/>
      <name val="CG Omega"/>
      <family val="2"/>
    </font>
    <font>
      <sz val="11"/>
      <name val="Arial Narrow"/>
      <family val="2"/>
    </font>
    <font>
      <sz val="12"/>
      <name val="Book Antiqua"/>
      <family val="1"/>
    </font>
    <font>
      <sz val="20"/>
      <name val="Book Antiqua"/>
      <family val="1"/>
    </font>
    <font>
      <sz val="14"/>
      <name val="Book Antiqua"/>
      <family val="1"/>
    </font>
    <font>
      <sz val="16"/>
      <name val="Book Antiqua"/>
      <family val="1"/>
    </font>
    <font>
      <b/>
      <sz val="14"/>
      <name val="Book Antiqua"/>
      <family val="1"/>
    </font>
    <font>
      <sz val="16"/>
      <name val="Blippo Blk BT"/>
      <family val="5"/>
    </font>
    <font>
      <b/>
      <i/>
      <sz val="9"/>
      <name val="CG Omega"/>
      <family val="2"/>
    </font>
    <font>
      <sz val="14"/>
      <name val="CG Omega"/>
      <family val="2"/>
    </font>
    <font>
      <b/>
      <sz val="12"/>
      <name val="Arial"/>
      <family val="2"/>
    </font>
    <font>
      <b/>
      <u val="single"/>
      <sz val="12"/>
      <color indexed="8"/>
      <name val="Bookman Old Style"/>
      <family val="1"/>
    </font>
    <font>
      <b/>
      <sz val="14"/>
      <color indexed="8"/>
      <name val="Trebuchet MS"/>
      <family val="2"/>
    </font>
    <font>
      <b/>
      <sz val="14"/>
      <name val="Trebuchet MS"/>
      <family val="2"/>
    </font>
    <font>
      <b/>
      <sz val="14"/>
      <color indexed="8"/>
      <name val="Tahoma"/>
      <family val="2"/>
    </font>
    <font>
      <b/>
      <sz val="14"/>
      <name val="Tahoma"/>
      <family val="2"/>
    </font>
    <font>
      <b/>
      <u val="single"/>
      <sz val="10"/>
      <name val="CG Omega"/>
      <family val="2"/>
    </font>
    <font>
      <b/>
      <u val="single"/>
      <sz val="9"/>
      <name val="CG Omega"/>
      <family val="2"/>
    </font>
    <font>
      <b/>
      <i/>
      <sz val="14"/>
      <name val="CG Omega"/>
      <family val="2"/>
    </font>
    <font>
      <i/>
      <sz val="14"/>
      <name val="CG Omega"/>
      <family val="2"/>
    </font>
    <font>
      <sz val="12"/>
      <color indexed="16"/>
      <name val="Trebuchet MS"/>
      <family val="2"/>
    </font>
    <font>
      <sz val="12"/>
      <name val="Palatino Linotype"/>
      <family val="1"/>
    </font>
    <font>
      <b/>
      <sz val="12"/>
      <name val="Tahoma"/>
      <family val="2"/>
    </font>
    <font>
      <sz val="22"/>
      <name val="Cooper BlkItHd BT"/>
      <family val="1"/>
    </font>
    <font>
      <b/>
      <sz val="12"/>
      <color indexed="8"/>
      <name val="Tahoma"/>
      <family val="2"/>
    </font>
    <font>
      <sz val="14"/>
      <name val="Arial Narrow"/>
      <family val="2"/>
    </font>
    <font>
      <sz val="7"/>
      <name val="Arial"/>
      <family val="2"/>
    </font>
    <font>
      <sz val="7"/>
      <name val="Book Antiqua"/>
      <family val="1"/>
    </font>
    <font>
      <b/>
      <sz val="11"/>
      <color indexed="8"/>
      <name val="Calibri"/>
      <family val="2"/>
    </font>
    <font>
      <b/>
      <sz val="11"/>
      <color indexed="8"/>
      <name val="Albertus Medium"/>
      <family val="2"/>
    </font>
    <font>
      <sz val="10"/>
      <color indexed="8"/>
      <name val="Albertus"/>
      <family val="2"/>
    </font>
    <font>
      <i/>
      <sz val="10"/>
      <color indexed="8"/>
      <name val="Albertus"/>
      <family val="2"/>
    </font>
    <font>
      <sz val="12"/>
      <name val="Arial Narrow"/>
      <family val="2"/>
    </font>
    <font>
      <b/>
      <sz val="10"/>
      <name val="Arial"/>
      <family val="2"/>
    </font>
    <font>
      <sz val="11"/>
      <name val="CG Omega"/>
      <family val="2"/>
    </font>
    <font>
      <u val="single"/>
      <sz val="12"/>
      <name val="Book Antiqua"/>
      <family val="1"/>
    </font>
    <font>
      <sz val="14"/>
      <name val="Copperplate Gothic Light"/>
      <family val="2"/>
    </font>
    <font>
      <u val="single"/>
      <sz val="14"/>
      <name val="Book Antiqua"/>
      <family val="1"/>
    </font>
    <font>
      <sz val="10"/>
      <name val="Arial Narrow"/>
      <family val="2"/>
    </font>
    <font>
      <u val="single"/>
      <sz val="14"/>
      <name val="Bookman Old Style"/>
      <family val="1"/>
    </font>
    <font>
      <u val="single"/>
      <sz val="12"/>
      <name val="Arial Narrow"/>
      <family val="2"/>
    </font>
    <font>
      <sz val="14"/>
      <name val="Times New Roman"/>
      <family val="1"/>
    </font>
    <font>
      <sz val="16"/>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0"/>
    </font>
    <font>
      <sz val="14"/>
      <color indexed="8"/>
      <name val="Calibri"/>
      <family val="0"/>
    </font>
    <font>
      <b/>
      <sz val="14"/>
      <color indexed="8"/>
      <name val="Calibri"/>
      <family val="0"/>
    </font>
    <font>
      <sz val="11"/>
      <color indexed="10"/>
      <name val="Arial Narrow"/>
      <family val="2"/>
    </font>
    <font>
      <sz val="20"/>
      <name val="Arial Narrow"/>
      <family val="2"/>
    </font>
    <font>
      <b/>
      <sz val="11"/>
      <color indexed="8"/>
      <name val="Trebuchet MS"/>
      <family val="2"/>
    </font>
    <font>
      <b/>
      <sz val="12"/>
      <color indexed="8"/>
      <name val="Trebuchet MS"/>
      <family val="2"/>
    </font>
    <font>
      <b/>
      <sz val="11"/>
      <name val="CentSchbook Mono BT"/>
      <family val="3"/>
    </font>
    <font>
      <sz val="11"/>
      <color indexed="9"/>
      <name val="CG Omega"/>
      <family val="2"/>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right/>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3" fillId="12"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3" borderId="0" applyNumberFormat="0" applyBorder="0" applyAlignment="0" applyProtection="0"/>
    <xf numFmtId="0" fontId="93" fillId="14" borderId="0" applyNumberFormat="0" applyBorder="0" applyAlignment="0" applyProtection="0"/>
    <xf numFmtId="0" fontId="93" fillId="19" borderId="0" applyNumberFormat="0" applyBorder="0" applyAlignment="0" applyProtection="0"/>
    <xf numFmtId="0" fontId="94" fillId="3" borderId="0" applyNumberFormat="0" applyBorder="0" applyAlignment="0" applyProtection="0"/>
    <xf numFmtId="0" fontId="95" fillId="20" borderId="1" applyNumberFormat="0" applyAlignment="0" applyProtection="0"/>
    <xf numFmtId="0" fontId="9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7" fillId="0" borderId="0" applyNumberFormat="0" applyFill="0" applyBorder="0" applyAlignment="0" applyProtection="0"/>
    <xf numFmtId="0" fontId="28" fillId="0" borderId="0" applyNumberFormat="0" applyFill="0" applyBorder="0" applyAlignment="0" applyProtection="0"/>
    <xf numFmtId="0" fontId="98" fillId="4"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29" fillId="0" borderId="0" applyNumberFormat="0" applyFill="0" applyBorder="0" applyAlignment="0" applyProtection="0"/>
    <xf numFmtId="0" fontId="102" fillId="7" borderId="1" applyNumberFormat="0" applyAlignment="0" applyProtection="0"/>
    <xf numFmtId="0" fontId="103" fillId="0" borderId="6" applyNumberFormat="0" applyFill="0" applyAlignment="0" applyProtection="0"/>
    <xf numFmtId="0" fontId="104"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105"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06" fillId="0" borderId="0" applyNumberFormat="0" applyFill="0" applyBorder="0" applyAlignment="0" applyProtection="0"/>
    <xf numFmtId="0" fontId="78" fillId="0" borderId="9" applyNumberFormat="0" applyFill="0" applyAlignment="0" applyProtection="0"/>
    <xf numFmtId="0" fontId="107" fillId="0" borderId="0" applyNumberFormat="0" applyFill="0" applyBorder="0" applyAlignment="0" applyProtection="0"/>
  </cellStyleXfs>
  <cellXfs count="493">
    <xf numFmtId="0" fontId="0" fillId="0" borderId="0" xfId="0" applyAlignment="1">
      <alignment/>
    </xf>
    <xf numFmtId="0" fontId="5" fillId="0" borderId="0" xfId="57" applyFont="1">
      <alignment/>
      <protection/>
    </xf>
    <xf numFmtId="0" fontId="7" fillId="0" borderId="0" xfId="57" applyFont="1" applyAlignment="1">
      <alignment horizontal="center"/>
      <protection/>
    </xf>
    <xf numFmtId="0" fontId="9" fillId="0" borderId="0" xfId="57" applyFont="1" applyAlignment="1">
      <alignment horizontal="center"/>
      <protection/>
    </xf>
    <xf numFmtId="0" fontId="10" fillId="0" borderId="0" xfId="57" applyFont="1">
      <alignment/>
      <protection/>
    </xf>
    <xf numFmtId="0" fontId="11" fillId="0" borderId="0" xfId="57" applyFont="1">
      <alignment/>
      <protection/>
    </xf>
    <xf numFmtId="0" fontId="13" fillId="0" borderId="0" xfId="57" applyFont="1" applyAlignment="1">
      <alignment horizontal="center" vertical="center" wrapText="1"/>
      <protection/>
    </xf>
    <xf numFmtId="172" fontId="10" fillId="0" borderId="0" xfId="57" applyNumberFormat="1" applyFont="1">
      <alignment/>
      <protection/>
    </xf>
    <xf numFmtId="0" fontId="0" fillId="0" borderId="0" xfId="0" applyFont="1" applyAlignment="1">
      <alignment/>
    </xf>
    <xf numFmtId="0" fontId="47" fillId="0" borderId="10" xfId="57" applyFont="1" applyFill="1" applyBorder="1" applyAlignment="1">
      <alignment horizontal="center" vertical="center" wrapText="1"/>
      <protection/>
    </xf>
    <xf numFmtId="0" fontId="49" fillId="0" borderId="0" xfId="0" applyFont="1" applyAlignment="1">
      <alignment/>
    </xf>
    <xf numFmtId="0" fontId="50" fillId="0" borderId="0" xfId="57" applyFont="1" applyAlignment="1">
      <alignment horizontal="right"/>
      <protection/>
    </xf>
    <xf numFmtId="0" fontId="2" fillId="0" borderId="0" xfId="63" applyFont="1" applyAlignment="1">
      <alignment/>
      <protection/>
    </xf>
    <xf numFmtId="0" fontId="9" fillId="0" borderId="0" xfId="63" applyFont="1">
      <alignment/>
      <protection/>
    </xf>
    <xf numFmtId="0" fontId="52" fillId="0" borderId="0" xfId="63" applyFont="1">
      <alignment/>
      <protection/>
    </xf>
    <xf numFmtId="0" fontId="9" fillId="0" borderId="0" xfId="63" applyFont="1" applyAlignment="1">
      <alignment/>
      <protection/>
    </xf>
    <xf numFmtId="0" fontId="53" fillId="0" borderId="0" xfId="63" applyFont="1">
      <alignment/>
      <protection/>
    </xf>
    <xf numFmtId="0" fontId="7" fillId="0" borderId="0" xfId="63" applyFont="1" applyAlignment="1">
      <alignment horizontal="center"/>
      <protection/>
    </xf>
    <xf numFmtId="0" fontId="5" fillId="0" borderId="0" xfId="63" applyFont="1">
      <alignment/>
      <protection/>
    </xf>
    <xf numFmtId="0" fontId="54" fillId="0" borderId="0" xfId="63" applyFont="1">
      <alignment/>
      <protection/>
    </xf>
    <xf numFmtId="0" fontId="9" fillId="0" borderId="0" xfId="63" applyFont="1" applyAlignment="1">
      <alignment horizontal="center"/>
      <protection/>
    </xf>
    <xf numFmtId="0" fontId="55" fillId="0" borderId="0" xfId="63" applyFont="1">
      <alignment/>
      <protection/>
    </xf>
    <xf numFmtId="0" fontId="56" fillId="0" borderId="0" xfId="63" applyFont="1">
      <alignment/>
      <protection/>
    </xf>
    <xf numFmtId="0" fontId="17" fillId="0" borderId="0" xfId="63" applyFont="1" applyAlignment="1">
      <alignment horizontal="center" vertical="center" wrapText="1"/>
      <protection/>
    </xf>
    <xf numFmtId="0" fontId="23" fillId="0" borderId="0" xfId="63" applyFont="1" applyAlignment="1">
      <alignment horizontal="center" vertical="center" wrapText="1"/>
      <protection/>
    </xf>
    <xf numFmtId="0" fontId="14" fillId="0" borderId="10" xfId="63" applyFont="1" applyBorder="1" applyAlignment="1">
      <alignment horizontal="center" vertical="center" wrapText="1"/>
      <protection/>
    </xf>
    <xf numFmtId="0" fontId="14" fillId="0" borderId="11" xfId="63" applyFont="1" applyFill="1" applyBorder="1" applyAlignment="1">
      <alignment horizontal="center" vertical="center" wrapText="1"/>
      <protection/>
    </xf>
    <xf numFmtId="0" fontId="24" fillId="0" borderId="10" xfId="63" applyFont="1" applyBorder="1" applyAlignment="1">
      <alignment horizontal="center"/>
      <protection/>
    </xf>
    <xf numFmtId="0" fontId="24" fillId="0" borderId="0" xfId="63" applyFont="1" applyAlignment="1">
      <alignment horizontal="center"/>
      <protection/>
    </xf>
    <xf numFmtId="0" fontId="9" fillId="0" borderId="10" xfId="63" applyFont="1" applyFill="1" applyBorder="1" applyAlignment="1">
      <alignment horizontal="center" vertical="center" textRotation="90"/>
      <protection/>
    </xf>
    <xf numFmtId="0" fontId="9" fillId="0" borderId="10" xfId="63" applyFont="1" applyFill="1" applyBorder="1" applyAlignment="1">
      <alignment horizontal="center" vertical="center" textRotation="90" wrapText="1"/>
      <protection/>
    </xf>
    <xf numFmtId="2" fontId="9" fillId="0" borderId="10" xfId="63" applyNumberFormat="1" applyFont="1" applyBorder="1" applyAlignment="1">
      <alignment horizontal="center" vertical="center" textRotation="90"/>
      <protection/>
    </xf>
    <xf numFmtId="0" fontId="9" fillId="0" borderId="0" xfId="63" applyFont="1" applyAlignment="1">
      <alignment horizontal="center" vertical="center" textRotation="90"/>
      <protection/>
    </xf>
    <xf numFmtId="2" fontId="9" fillId="0" borderId="0" xfId="63" applyNumberFormat="1" applyFont="1" applyBorder="1" applyAlignment="1">
      <alignment horizontal="center" vertical="center" textRotation="90"/>
      <protection/>
    </xf>
    <xf numFmtId="0" fontId="3" fillId="0" borderId="0" xfId="63" applyFont="1">
      <alignment/>
      <protection/>
    </xf>
    <xf numFmtId="1" fontId="5" fillId="0" borderId="0" xfId="63" applyNumberFormat="1" applyFont="1">
      <alignment/>
      <protection/>
    </xf>
    <xf numFmtId="1" fontId="3" fillId="0" borderId="0" xfId="63" applyNumberFormat="1" applyFont="1">
      <alignment/>
      <protection/>
    </xf>
    <xf numFmtId="0" fontId="1" fillId="0" borderId="0" xfId="62">
      <alignment/>
      <protection/>
    </xf>
    <xf numFmtId="0" fontId="60" fillId="0" borderId="0" xfId="62" applyFont="1" applyAlignment="1">
      <alignment horizontal="right" vertical="center"/>
      <protection/>
    </xf>
    <xf numFmtId="0" fontId="32" fillId="0" borderId="0" xfId="62" applyFont="1">
      <alignment/>
      <protection/>
    </xf>
    <xf numFmtId="0" fontId="21" fillId="0" borderId="0" xfId="61" applyFont="1">
      <alignment/>
      <protection/>
    </xf>
    <xf numFmtId="0" fontId="33" fillId="0" borderId="0" xfId="62" applyFont="1" applyAlignment="1">
      <alignment vertical="center"/>
      <protection/>
    </xf>
    <xf numFmtId="0" fontId="33" fillId="0" borderId="0" xfId="62" applyFont="1" applyAlignment="1">
      <alignment horizontal="right" vertical="center"/>
      <protection/>
    </xf>
    <xf numFmtId="0" fontId="61" fillId="0" borderId="0" xfId="0" applyFont="1" applyAlignment="1">
      <alignment horizontal="right"/>
    </xf>
    <xf numFmtId="0" fontId="33" fillId="0" borderId="0" xfId="62" applyFont="1" applyAlignment="1">
      <alignment horizontal="left" vertical="center"/>
      <protection/>
    </xf>
    <xf numFmtId="0" fontId="38" fillId="0" borderId="0" xfId="62" applyFont="1">
      <alignment/>
      <protection/>
    </xf>
    <xf numFmtId="0" fontId="39" fillId="7" borderId="10" xfId="62" applyFont="1" applyFill="1" applyBorder="1" applyAlignment="1">
      <alignment horizontal="center" vertical="center" wrapText="1"/>
      <protection/>
    </xf>
    <xf numFmtId="0" fontId="39" fillId="0" borderId="10" xfId="62" applyFont="1" applyBorder="1" applyAlignment="1">
      <alignment horizontal="center" vertical="center" wrapText="1"/>
      <protection/>
    </xf>
    <xf numFmtId="0" fontId="39" fillId="24" borderId="10" xfId="62" applyFont="1" applyFill="1" applyBorder="1" applyAlignment="1">
      <alignment horizontal="center" vertical="center" wrapText="1"/>
      <protection/>
    </xf>
    <xf numFmtId="0" fontId="37" fillId="0" borderId="0" xfId="62" applyFont="1">
      <alignment/>
      <protection/>
    </xf>
    <xf numFmtId="0" fontId="40" fillId="0" borderId="10" xfId="62" applyFont="1" applyBorder="1" applyAlignment="1">
      <alignment horizontal="center" vertical="center"/>
      <protection/>
    </xf>
    <xf numFmtId="0" fontId="40" fillId="7" borderId="10" xfId="62" applyFont="1" applyFill="1" applyBorder="1" applyAlignment="1">
      <alignment horizontal="center" vertical="center"/>
      <protection/>
    </xf>
    <xf numFmtId="0" fontId="40" fillId="24" borderId="10" xfId="62" applyFont="1" applyFill="1" applyBorder="1" applyAlignment="1">
      <alignment horizontal="center" vertical="center"/>
      <protection/>
    </xf>
    <xf numFmtId="0" fontId="41" fillId="0" borderId="0" xfId="62" applyFont="1">
      <alignment/>
      <protection/>
    </xf>
    <xf numFmtId="0" fontId="35" fillId="0" borderId="10" xfId="62" applyFont="1" applyBorder="1" applyAlignment="1">
      <alignment vertical="center"/>
      <protection/>
    </xf>
    <xf numFmtId="0" fontId="62" fillId="0" borderId="10" xfId="62" applyFont="1" applyBorder="1" applyAlignment="1">
      <alignment horizontal="center" vertical="center"/>
      <protection/>
    </xf>
    <xf numFmtId="0" fontId="63" fillId="7" borderId="10" xfId="62" applyFont="1" applyFill="1" applyBorder="1" applyAlignment="1">
      <alignment horizontal="center" vertical="center"/>
      <protection/>
    </xf>
    <xf numFmtId="0" fontId="63" fillId="25" borderId="10" xfId="62" applyFont="1" applyFill="1" applyBorder="1" applyAlignment="1">
      <alignment horizontal="center" vertical="center"/>
      <protection/>
    </xf>
    <xf numFmtId="0" fontId="63" fillId="0" borderId="10" xfId="62" applyFont="1" applyFill="1" applyBorder="1" applyAlignment="1">
      <alignment horizontal="center" vertical="center"/>
      <protection/>
    </xf>
    <xf numFmtId="0" fontId="63" fillId="24" borderId="10" xfId="62" applyFont="1" applyFill="1" applyBorder="1" applyAlignment="1">
      <alignment horizontal="center" vertical="center"/>
      <protection/>
    </xf>
    <xf numFmtId="0" fontId="22" fillId="0" borderId="0" xfId="62" applyFont="1" applyAlignment="1">
      <alignment vertical="center"/>
      <protection/>
    </xf>
    <xf numFmtId="0" fontId="5" fillId="0" borderId="0" xfId="62" applyFont="1" applyAlignment="1">
      <alignment horizontal="center" vertical="center"/>
      <protection/>
    </xf>
    <xf numFmtId="0" fontId="1" fillId="0" borderId="0" xfId="62" applyFont="1" applyAlignment="1">
      <alignment horizontal="center"/>
      <protection/>
    </xf>
    <xf numFmtId="0" fontId="1" fillId="0" borderId="0" xfId="62" applyFont="1">
      <alignment/>
      <protection/>
    </xf>
    <xf numFmtId="0" fontId="10" fillId="0" borderId="0" xfId="0" applyFont="1" applyBorder="1" applyAlignment="1">
      <alignment horizontal="center"/>
    </xf>
    <xf numFmtId="0" fontId="10" fillId="0" borderId="0" xfId="0" applyFont="1" applyBorder="1" applyAlignment="1">
      <alignment/>
    </xf>
    <xf numFmtId="0" fontId="12" fillId="0" borderId="0" xfId="0" applyFont="1" applyAlignment="1">
      <alignment horizontal="center"/>
    </xf>
    <xf numFmtId="0" fontId="12" fillId="0" borderId="0" xfId="0" applyFont="1" applyAlignment="1">
      <alignment/>
    </xf>
    <xf numFmtId="0" fontId="10" fillId="0" borderId="0" xfId="0" applyFont="1" applyAlignment="1">
      <alignment horizontal="center"/>
    </xf>
    <xf numFmtId="0" fontId="10" fillId="0" borderId="0" xfId="0" applyFont="1" applyAlignment="1">
      <alignment/>
    </xf>
    <xf numFmtId="0" fontId="1" fillId="0" borderId="0" xfId="62" applyAlignment="1">
      <alignment horizontal="center"/>
      <protection/>
    </xf>
    <xf numFmtId="0" fontId="34" fillId="0" borderId="0" xfId="62" applyFont="1">
      <alignment/>
      <protection/>
    </xf>
    <xf numFmtId="0" fontId="34" fillId="0" borderId="0" xfId="62" applyFont="1" applyAlignment="1">
      <alignment wrapText="1"/>
      <protection/>
    </xf>
    <xf numFmtId="0" fontId="22" fillId="0" borderId="0" xfId="62" applyFont="1" applyAlignment="1">
      <alignment horizontal="center" vertical="center" wrapText="1"/>
      <protection/>
    </xf>
    <xf numFmtId="0" fontId="25" fillId="0" borderId="0" xfId="62" applyFont="1" applyAlignment="1">
      <alignment vertical="center" wrapText="1"/>
      <protection/>
    </xf>
    <xf numFmtId="0" fontId="48" fillId="0" borderId="0" xfId="62" applyFont="1" applyAlignment="1">
      <alignment horizontal="right" vertical="center"/>
      <protection/>
    </xf>
    <xf numFmtId="0" fontId="32" fillId="0" borderId="0" xfId="62" applyFont="1" applyAlignment="1">
      <alignment wrapText="1"/>
      <protection/>
    </xf>
    <xf numFmtId="0" fontId="1" fillId="0" borderId="0" xfId="62" applyAlignment="1">
      <alignment wrapText="1"/>
      <protection/>
    </xf>
    <xf numFmtId="0" fontId="26" fillId="0" borderId="0" xfId="62" applyFont="1" applyAlignment="1">
      <alignment vertical="center"/>
      <protection/>
    </xf>
    <xf numFmtId="0" fontId="26" fillId="0" borderId="0" xfId="62" applyFont="1" applyAlignment="1">
      <alignment vertical="center" wrapText="1"/>
      <protection/>
    </xf>
    <xf numFmtId="0" fontId="26" fillId="0" borderId="0" xfId="62" applyFont="1" applyAlignment="1">
      <alignment horizontal="right" vertical="center" wrapText="1"/>
      <protection/>
    </xf>
    <xf numFmtId="0" fontId="26" fillId="0" borderId="0" xfId="62" applyFont="1" applyAlignment="1">
      <alignment horizontal="left" vertical="center"/>
      <protection/>
    </xf>
    <xf numFmtId="0" fontId="39" fillId="4" borderId="10" xfId="62" applyFont="1" applyFill="1" applyBorder="1" applyAlignment="1">
      <alignment horizontal="center" vertical="center" wrapText="1"/>
      <protection/>
    </xf>
    <xf numFmtId="0" fontId="39" fillId="25" borderId="10" xfId="62" applyFont="1" applyFill="1" applyBorder="1" applyAlignment="1">
      <alignment horizontal="center" vertical="center" wrapText="1"/>
      <protection/>
    </xf>
    <xf numFmtId="0" fontId="40" fillId="0" borderId="10" xfId="62" applyFont="1" applyBorder="1" applyAlignment="1">
      <alignment horizontal="center" vertical="center" wrapText="1"/>
      <protection/>
    </xf>
    <xf numFmtId="0" fontId="40" fillId="0" borderId="0" xfId="62" applyFont="1">
      <alignment/>
      <protection/>
    </xf>
    <xf numFmtId="0" fontId="64" fillId="0" borderId="10" xfId="62" applyFont="1" applyBorder="1" applyAlignment="1">
      <alignment horizontal="center" vertical="center" wrapText="1"/>
      <protection/>
    </xf>
    <xf numFmtId="0" fontId="65" fillId="4" borderId="10" xfId="62" applyFont="1" applyFill="1" applyBorder="1" applyAlignment="1">
      <alignment horizontal="center" vertical="center" textRotation="90" wrapText="1"/>
      <protection/>
    </xf>
    <xf numFmtId="0" fontId="65" fillId="0" borderId="10" xfId="62" applyFont="1" applyBorder="1" applyAlignment="1">
      <alignment horizontal="center" vertical="center" textRotation="90" wrapText="1"/>
      <protection/>
    </xf>
    <xf numFmtId="0" fontId="65" fillId="24" borderId="10" xfId="62" applyFont="1" applyFill="1" applyBorder="1" applyAlignment="1">
      <alignment horizontal="center" vertical="center" textRotation="90" wrapText="1"/>
      <protection/>
    </xf>
    <xf numFmtId="0" fontId="65" fillId="0" borderId="0" xfId="62" applyFont="1" applyAlignment="1">
      <alignment horizontal="center" vertical="center" wrapText="1"/>
      <protection/>
    </xf>
    <xf numFmtId="0" fontId="34" fillId="0" borderId="12" xfId="62" applyFont="1" applyBorder="1" applyAlignment="1">
      <alignment vertical="center" wrapText="1"/>
      <protection/>
    </xf>
    <xf numFmtId="0" fontId="34" fillId="0" borderId="0" xfId="62" applyFont="1" applyBorder="1" applyAlignment="1">
      <alignment vertical="center" wrapText="1"/>
      <protection/>
    </xf>
    <xf numFmtId="0" fontId="34" fillId="0" borderId="0" xfId="62" applyFont="1" applyAlignment="1">
      <alignment vertical="center" wrapText="1"/>
      <protection/>
    </xf>
    <xf numFmtId="0" fontId="34" fillId="0" borderId="0" xfId="62" applyFont="1" applyAlignment="1">
      <alignment horizontal="center" wrapText="1"/>
      <protection/>
    </xf>
    <xf numFmtId="1" fontId="25" fillId="0" borderId="0" xfId="57" applyNumberFormat="1" applyFont="1" applyFill="1" applyBorder="1" applyAlignment="1">
      <alignment vertical="center"/>
      <protection/>
    </xf>
    <xf numFmtId="0" fontId="15" fillId="0" borderId="0" xfId="57" applyFont="1" applyAlignment="1">
      <alignment/>
      <protection/>
    </xf>
    <xf numFmtId="10" fontId="5" fillId="0" borderId="0" xfId="66" applyNumberFormat="1" applyFont="1" applyAlignment="1">
      <alignment/>
    </xf>
    <xf numFmtId="0" fontId="35" fillId="0" borderId="10" xfId="57" applyFont="1" applyFill="1" applyBorder="1" applyAlignment="1">
      <alignment horizontal="center" vertical="center" wrapText="1"/>
      <protection/>
    </xf>
    <xf numFmtId="1" fontId="49" fillId="0" borderId="0" xfId="0" applyNumberFormat="1" applyFont="1" applyAlignment="1">
      <alignment/>
    </xf>
    <xf numFmtId="0" fontId="8" fillId="0" borderId="0" xfId="57" applyFont="1" applyAlignment="1">
      <alignment horizontal="center"/>
      <protection/>
    </xf>
    <xf numFmtId="0" fontId="20" fillId="0" borderId="0" xfId="57" applyFont="1" applyAlignment="1">
      <alignment horizontal="center"/>
      <protection/>
    </xf>
    <xf numFmtId="0" fontId="6" fillId="0" borderId="0" xfId="57" applyFont="1" applyAlignment="1">
      <alignment horizontal="center"/>
      <protection/>
    </xf>
    <xf numFmtId="0" fontId="15" fillId="0" borderId="0" xfId="57" applyFont="1" applyFill="1" applyBorder="1" applyAlignment="1">
      <alignment horizontal="center" vertical="center" wrapText="1"/>
      <protection/>
    </xf>
    <xf numFmtId="10" fontId="11" fillId="0" borderId="0" xfId="66" applyNumberFormat="1" applyFont="1" applyAlignment="1">
      <alignment/>
    </xf>
    <xf numFmtId="2" fontId="9" fillId="0" borderId="0" xfId="63" applyNumberFormat="1" applyFont="1" applyAlignment="1">
      <alignment horizontal="center" vertical="center" textRotation="90"/>
      <protection/>
    </xf>
    <xf numFmtId="172" fontId="9" fillId="0" borderId="0" xfId="63" applyNumberFormat="1" applyFont="1" applyAlignment="1">
      <alignment horizontal="center" vertical="center" textRotation="90"/>
      <protection/>
    </xf>
    <xf numFmtId="9" fontId="63" fillId="0" borderId="0" xfId="67" applyFont="1" applyFill="1" applyBorder="1" applyAlignment="1">
      <alignment horizontal="center" vertical="center"/>
    </xf>
    <xf numFmtId="0" fontId="42" fillId="0" borderId="0" xfId="57" applyFont="1" applyAlignment="1">
      <alignment horizontal="center"/>
      <protection/>
    </xf>
    <xf numFmtId="0" fontId="74" fillId="0" borderId="10" xfId="62" applyFont="1" applyBorder="1" applyAlignment="1">
      <alignment horizontal="center" vertical="center" wrapText="1"/>
      <protection/>
    </xf>
    <xf numFmtId="2" fontId="3" fillId="0" borderId="10" xfId="63" applyNumberFormat="1" applyFont="1" applyBorder="1" applyAlignment="1">
      <alignment vertical="center" textRotation="90"/>
      <protection/>
    </xf>
    <xf numFmtId="196" fontId="3" fillId="0" borderId="10" xfId="63" applyNumberFormat="1" applyFont="1" applyBorder="1" applyAlignment="1">
      <alignment vertical="center" textRotation="90"/>
      <protection/>
    </xf>
    <xf numFmtId="0" fontId="5" fillId="0" borderId="0" xfId="57" applyFont="1" applyBorder="1">
      <alignment/>
      <protection/>
    </xf>
    <xf numFmtId="0" fontId="48" fillId="0" borderId="10" xfId="59" applyFont="1" applyFill="1" applyBorder="1" applyAlignment="1">
      <alignment horizontal="right" vertical="center"/>
      <protection/>
    </xf>
    <xf numFmtId="0" fontId="48" fillId="0" borderId="10" xfId="59" applyFont="1" applyFill="1" applyBorder="1" applyAlignment="1">
      <alignment horizontal="left" vertical="center"/>
      <protection/>
    </xf>
    <xf numFmtId="0" fontId="25" fillId="0" borderId="10" xfId="59" applyFont="1" applyFill="1" applyBorder="1">
      <alignment/>
      <protection/>
    </xf>
    <xf numFmtId="0" fontId="25" fillId="0" borderId="10" xfId="59" applyFont="1" applyFill="1" applyBorder="1" applyAlignment="1">
      <alignment horizontal="center" wrapText="1"/>
      <protection/>
    </xf>
    <xf numFmtId="0" fontId="76" fillId="0" borderId="0" xfId="62" applyFont="1">
      <alignment/>
      <protection/>
    </xf>
    <xf numFmtId="0" fontId="77" fillId="0" borderId="0" xfId="62" applyFont="1" applyAlignment="1">
      <alignment horizontal="center" vertical="center"/>
      <protection/>
    </xf>
    <xf numFmtId="0" fontId="9" fillId="0" borderId="0" xfId="63" applyFont="1" applyFill="1" applyBorder="1" applyAlignment="1">
      <alignment horizontal="center" vertical="center" textRotation="90"/>
      <protection/>
    </xf>
    <xf numFmtId="0" fontId="9" fillId="0" borderId="0" xfId="63" applyFont="1" applyFill="1" applyBorder="1" applyAlignment="1">
      <alignment horizontal="center" vertical="center" textRotation="90" wrapText="1"/>
      <protection/>
    </xf>
    <xf numFmtId="196" fontId="3" fillId="0" borderId="0" xfId="63" applyNumberFormat="1" applyFont="1" applyBorder="1" applyAlignment="1">
      <alignment vertical="center" textRotation="90"/>
      <protection/>
    </xf>
    <xf numFmtId="2" fontId="3" fillId="0" borderId="0" xfId="63" applyNumberFormat="1" applyFont="1" applyBorder="1" applyAlignment="1">
      <alignment vertical="center" textRotation="90"/>
      <protection/>
    </xf>
    <xf numFmtId="1" fontId="9" fillId="0" borderId="0" xfId="63" applyNumberFormat="1" applyFont="1" applyBorder="1" applyAlignment="1">
      <alignment horizontal="center" vertical="center" textRotation="90"/>
      <protection/>
    </xf>
    <xf numFmtId="0" fontId="3" fillId="25" borderId="0" xfId="57" applyFont="1" applyFill="1">
      <alignment/>
      <protection/>
    </xf>
    <xf numFmtId="0" fontId="7" fillId="25" borderId="0" xfId="57" applyFont="1" applyFill="1" applyAlignment="1">
      <alignment horizontal="center"/>
      <protection/>
    </xf>
    <xf numFmtId="0" fontId="9" fillId="25" borderId="0" xfId="57" applyFont="1" applyFill="1" applyAlignment="1">
      <alignment horizontal="center"/>
      <protection/>
    </xf>
    <xf numFmtId="0" fontId="5" fillId="25" borderId="0" xfId="57" applyFont="1" applyFill="1">
      <alignment/>
      <protection/>
    </xf>
    <xf numFmtId="0" fontId="51" fillId="25" borderId="0" xfId="0" applyFont="1" applyFill="1" applyAlignment="1">
      <alignment wrapText="1"/>
    </xf>
    <xf numFmtId="0" fontId="51" fillId="25" borderId="0" xfId="0" applyFont="1" applyFill="1" applyAlignment="1">
      <alignment horizontal="center" wrapText="1"/>
    </xf>
    <xf numFmtId="0" fontId="12" fillId="25" borderId="0" xfId="0" applyFont="1" applyFill="1" applyAlignment="1">
      <alignment horizontal="center"/>
    </xf>
    <xf numFmtId="0" fontId="10" fillId="25" borderId="0" xfId="0" applyFont="1" applyFill="1" applyAlignment="1">
      <alignment horizontal="center"/>
    </xf>
    <xf numFmtId="0" fontId="10" fillId="25" borderId="0" xfId="57" applyFont="1" applyFill="1">
      <alignment/>
      <protection/>
    </xf>
    <xf numFmtId="0" fontId="11" fillId="25" borderId="0" xfId="57" applyFont="1" applyFill="1">
      <alignment/>
      <protection/>
    </xf>
    <xf numFmtId="0" fontId="12" fillId="25" borderId="0" xfId="57" applyFont="1" applyFill="1">
      <alignment/>
      <protection/>
    </xf>
    <xf numFmtId="0" fontId="12" fillId="25" borderId="0" xfId="57" applyFont="1" applyFill="1" applyAlignment="1">
      <alignment horizontal="center"/>
      <protection/>
    </xf>
    <xf numFmtId="0" fontId="17" fillId="25" borderId="13" xfId="57" applyFont="1" applyFill="1" applyBorder="1" applyAlignment="1">
      <alignment horizontal="center" vertical="center" wrapText="1"/>
      <protection/>
    </xf>
    <xf numFmtId="0" fontId="66" fillId="25" borderId="13" xfId="57" applyFont="1" applyFill="1" applyBorder="1" applyAlignment="1">
      <alignment horizontal="center" vertical="center" wrapText="1"/>
      <protection/>
    </xf>
    <xf numFmtId="0" fontId="67" fillId="25" borderId="13" xfId="57" applyFont="1" applyFill="1" applyBorder="1" applyAlignment="1">
      <alignment horizontal="center" vertical="center" wrapText="1"/>
      <protection/>
    </xf>
    <xf numFmtId="0" fontId="68" fillId="25" borderId="0" xfId="57" applyFont="1" applyFill="1" applyBorder="1" applyAlignment="1">
      <alignment vertical="center" wrapText="1"/>
      <protection/>
    </xf>
    <xf numFmtId="0" fontId="59" fillId="25" borderId="0" xfId="57" applyFont="1" applyFill="1" applyBorder="1" applyAlignment="1">
      <alignment vertical="center"/>
      <protection/>
    </xf>
    <xf numFmtId="0" fontId="69" fillId="25" borderId="0" xfId="57" applyFont="1" applyFill="1" applyBorder="1" applyAlignment="1">
      <alignment vertical="center" wrapText="1"/>
      <protection/>
    </xf>
    <xf numFmtId="2" fontId="69" fillId="25" borderId="0" xfId="57" applyNumberFormat="1" applyFont="1" applyFill="1" applyBorder="1" applyAlignment="1">
      <alignment vertical="center" wrapText="1"/>
      <protection/>
    </xf>
    <xf numFmtId="172" fontId="11" fillId="25" borderId="0" xfId="57" applyNumberFormat="1" applyFont="1" applyFill="1">
      <alignment/>
      <protection/>
    </xf>
    <xf numFmtId="0" fontId="10" fillId="25" borderId="0" xfId="57" applyFont="1" applyFill="1" applyBorder="1" applyAlignment="1">
      <alignment horizontal="left" vertical="center"/>
      <protection/>
    </xf>
    <xf numFmtId="2" fontId="12" fillId="25" borderId="0" xfId="57" applyNumberFormat="1" applyFont="1" applyFill="1" applyBorder="1" applyAlignment="1">
      <alignment horizontal="right" wrapText="1"/>
      <protection/>
    </xf>
    <xf numFmtId="2" fontId="11" fillId="25" borderId="0" xfId="57" applyNumberFormat="1" applyFont="1" applyFill="1" applyBorder="1">
      <alignment/>
      <protection/>
    </xf>
    <xf numFmtId="9" fontId="11" fillId="25" borderId="0" xfId="66" applyFont="1" applyFill="1" applyAlignment="1">
      <alignment/>
    </xf>
    <xf numFmtId="0" fontId="5" fillId="25" borderId="0" xfId="57" applyFont="1" applyFill="1" applyBorder="1" applyAlignment="1">
      <alignment horizontal="center"/>
      <protection/>
    </xf>
    <xf numFmtId="175" fontId="5" fillId="25" borderId="0" xfId="57" applyNumberFormat="1" applyFont="1" applyFill="1">
      <alignment/>
      <protection/>
    </xf>
    <xf numFmtId="2" fontId="12" fillId="25" borderId="0" xfId="57" applyNumberFormat="1" applyFont="1" applyFill="1" applyBorder="1" applyAlignment="1">
      <alignment horizontal="right" vertical="center" wrapText="1"/>
      <protection/>
    </xf>
    <xf numFmtId="0" fontId="10" fillId="25" borderId="0" xfId="57" applyFont="1" applyFill="1" applyBorder="1" applyAlignment="1">
      <alignment horizontal="center" wrapText="1"/>
      <protection/>
    </xf>
    <xf numFmtId="2" fontId="10" fillId="25" borderId="0" xfId="57" applyNumberFormat="1" applyFont="1" applyFill="1" applyBorder="1" applyAlignment="1">
      <alignment horizontal="right" wrapText="1"/>
      <protection/>
    </xf>
    <xf numFmtId="2" fontId="9" fillId="25" borderId="0" xfId="57" applyNumberFormat="1" applyFont="1" applyFill="1" applyBorder="1">
      <alignment/>
      <protection/>
    </xf>
    <xf numFmtId="2" fontId="5" fillId="25" borderId="0" xfId="57" applyNumberFormat="1" applyFont="1" applyFill="1">
      <alignment/>
      <protection/>
    </xf>
    <xf numFmtId="0" fontId="10" fillId="25" borderId="0" xfId="57" applyFont="1" applyFill="1" applyBorder="1">
      <alignment/>
      <protection/>
    </xf>
    <xf numFmtId="0" fontId="5" fillId="25" borderId="0" xfId="57" applyFont="1" applyFill="1" applyBorder="1">
      <alignment/>
      <protection/>
    </xf>
    <xf numFmtId="2" fontId="12" fillId="25" borderId="0" xfId="57" applyNumberFormat="1" applyFont="1" applyFill="1" applyBorder="1">
      <alignment/>
      <protection/>
    </xf>
    <xf numFmtId="0" fontId="10" fillId="25" borderId="0" xfId="57" applyFont="1" applyFill="1" applyBorder="1" applyAlignment="1">
      <alignment horizontal="center"/>
      <protection/>
    </xf>
    <xf numFmtId="2" fontId="10" fillId="25" borderId="0" xfId="57" applyNumberFormat="1" applyFont="1" applyFill="1" applyBorder="1">
      <alignment/>
      <protection/>
    </xf>
    <xf numFmtId="0" fontId="3" fillId="25" borderId="0" xfId="57" applyFont="1" applyFill="1" applyBorder="1">
      <alignment/>
      <protection/>
    </xf>
    <xf numFmtId="0" fontId="5" fillId="25" borderId="0" xfId="57" applyFont="1" applyFill="1" applyAlignment="1">
      <alignment horizontal="center"/>
      <protection/>
    </xf>
    <xf numFmtId="172" fontId="12" fillId="25" borderId="0" xfId="57" applyNumberFormat="1" applyFont="1" applyFill="1">
      <alignment/>
      <protection/>
    </xf>
    <xf numFmtId="0" fontId="50" fillId="25" borderId="0" xfId="57" applyFont="1" applyFill="1" applyAlignment="1">
      <alignment horizontal="right"/>
      <protection/>
    </xf>
    <xf numFmtId="172" fontId="10" fillId="25" borderId="0" xfId="57" applyNumberFormat="1" applyFont="1" applyFill="1">
      <alignment/>
      <protection/>
    </xf>
    <xf numFmtId="2" fontId="11" fillId="25" borderId="0" xfId="57" applyNumberFormat="1" applyFont="1" applyFill="1">
      <alignment/>
      <protection/>
    </xf>
    <xf numFmtId="0" fontId="18" fillId="25" borderId="0" xfId="57" applyFont="1" applyFill="1" applyAlignment="1">
      <alignment wrapText="1"/>
      <protection/>
    </xf>
    <xf numFmtId="0" fontId="15" fillId="25" borderId="0" xfId="57" applyFont="1" applyFill="1" applyAlignment="1">
      <alignment/>
      <protection/>
    </xf>
    <xf numFmtId="174" fontId="15" fillId="25" borderId="0" xfId="57" applyNumberFormat="1" applyFont="1" applyFill="1" applyAlignment="1">
      <alignment/>
      <protection/>
    </xf>
    <xf numFmtId="0" fontId="0" fillId="0" borderId="0" xfId="0" applyFont="1" applyFill="1" applyAlignment="1">
      <alignment/>
    </xf>
    <xf numFmtId="0" fontId="44" fillId="0" borderId="0" xfId="57" applyFont="1" applyFill="1" applyAlignment="1">
      <alignment horizontal="center"/>
      <protection/>
    </xf>
    <xf numFmtId="1" fontId="48" fillId="0" borderId="10" xfId="0" applyNumberFormat="1" applyFont="1" applyFill="1" applyBorder="1" applyAlignment="1">
      <alignment/>
    </xf>
    <xf numFmtId="1" fontId="0" fillId="0" borderId="0" xfId="0" applyNumberFormat="1" applyFont="1" applyFill="1" applyBorder="1" applyAlignment="1">
      <alignment/>
    </xf>
    <xf numFmtId="177" fontId="0" fillId="0" borderId="0" xfId="67" applyNumberFormat="1" applyFont="1" applyFill="1" applyBorder="1" applyAlignment="1">
      <alignment/>
    </xf>
    <xf numFmtId="0" fontId="48" fillId="0" borderId="0" xfId="0" applyFont="1" applyFill="1" applyBorder="1" applyAlignment="1">
      <alignment horizontal="center"/>
    </xf>
    <xf numFmtId="0" fontId="0" fillId="0" borderId="0" xfId="0" applyFont="1" applyFill="1" applyAlignment="1">
      <alignment horizontal="center"/>
    </xf>
    <xf numFmtId="0" fontId="26" fillId="0" borderId="0" xfId="0" applyFont="1" applyFill="1" applyAlignment="1">
      <alignment horizontal="center"/>
    </xf>
    <xf numFmtId="0" fontId="48" fillId="0" borderId="0" xfId="0" applyFont="1" applyFill="1" applyAlignment="1">
      <alignment horizontal="center"/>
    </xf>
    <xf numFmtId="196" fontId="3" fillId="0" borderId="0" xfId="63" applyNumberFormat="1" applyFont="1" applyBorder="1" applyAlignment="1">
      <alignment/>
      <protection/>
    </xf>
    <xf numFmtId="196" fontId="52" fillId="0" borderId="0" xfId="63" applyNumberFormat="1" applyFont="1" applyBorder="1" applyAlignment="1">
      <alignment/>
      <protection/>
    </xf>
    <xf numFmtId="0" fontId="75" fillId="25" borderId="0" xfId="0" applyFont="1" applyFill="1" applyAlignment="1">
      <alignment wrapText="1"/>
    </xf>
    <xf numFmtId="0" fontId="78" fillId="0" borderId="10" xfId="0" applyFont="1" applyBorder="1" applyAlignment="1">
      <alignment horizontal="center"/>
    </xf>
    <xf numFmtId="0" fontId="78" fillId="0" borderId="0" xfId="0" applyFont="1" applyAlignment="1">
      <alignment horizontal="center"/>
    </xf>
    <xf numFmtId="0" fontId="80" fillId="0" borderId="0" xfId="0" applyFont="1" applyAlignment="1">
      <alignment horizontal="center"/>
    </xf>
    <xf numFmtId="0" fontId="0" fillId="0" borderId="10" xfId="0" applyBorder="1" applyAlignment="1">
      <alignment vertical="center"/>
    </xf>
    <xf numFmtId="0" fontId="0" fillId="0" borderId="0" xfId="0" applyAlignment="1">
      <alignment vertical="center"/>
    </xf>
    <xf numFmtId="0" fontId="0" fillId="0" borderId="10" xfId="0" applyBorder="1" applyAlignment="1" quotePrefix="1">
      <alignment horizontal="center" vertical="center"/>
    </xf>
    <xf numFmtId="0" fontId="0" fillId="0" borderId="10" xfId="0" applyBorder="1" applyAlignment="1">
      <alignment horizontal="center" vertical="center"/>
    </xf>
    <xf numFmtId="0" fontId="78" fillId="0" borderId="10" xfId="0" applyFont="1" applyBorder="1" applyAlignment="1">
      <alignment horizontal="center" vertical="center"/>
    </xf>
    <xf numFmtId="0" fontId="78" fillId="0" borderId="0" xfId="0" applyFont="1" applyAlignment="1">
      <alignment horizontal="center"/>
    </xf>
    <xf numFmtId="0" fontId="78" fillId="0" borderId="10" xfId="0" applyFont="1" applyBorder="1" applyAlignment="1">
      <alignment horizontal="center" vertical="center"/>
    </xf>
    <xf numFmtId="0" fontId="78" fillId="0" borderId="0" xfId="0" applyFont="1" applyAlignment="1">
      <alignment horizontal="center" vertical="center"/>
    </xf>
    <xf numFmtId="0" fontId="81" fillId="0" borderId="0" xfId="0" applyFont="1" applyAlignment="1">
      <alignment horizontal="right"/>
    </xf>
    <xf numFmtId="0" fontId="51" fillId="25" borderId="10" xfId="0" applyFont="1" applyFill="1" applyBorder="1" applyAlignment="1">
      <alignment horizontal="center" vertical="center" wrapText="1"/>
    </xf>
    <xf numFmtId="0" fontId="84" fillId="0" borderId="0" xfId="57" applyFont="1">
      <alignment/>
      <protection/>
    </xf>
    <xf numFmtId="0" fontId="85" fillId="25" borderId="0" xfId="57" applyFont="1" applyFill="1" applyAlignment="1">
      <alignment/>
      <protection/>
    </xf>
    <xf numFmtId="0" fontId="86" fillId="25" borderId="0" xfId="57" applyFont="1" applyFill="1" applyAlignment="1">
      <alignment horizontal="center"/>
      <protection/>
    </xf>
    <xf numFmtId="0" fontId="87" fillId="0" borderId="0" xfId="57" applyFont="1" applyAlignment="1">
      <alignment horizontal="center"/>
      <protection/>
    </xf>
    <xf numFmtId="0" fontId="52" fillId="25" borderId="0" xfId="57" applyFont="1" applyFill="1" applyAlignment="1">
      <alignment horizontal="center"/>
      <protection/>
    </xf>
    <xf numFmtId="172" fontId="52" fillId="25" borderId="0" xfId="57" applyNumberFormat="1" applyFont="1" applyFill="1" applyAlignment="1">
      <alignment horizontal="center"/>
      <protection/>
    </xf>
    <xf numFmtId="0" fontId="82" fillId="25" borderId="13" xfId="0" applyFont="1" applyFill="1" applyBorder="1" applyAlignment="1">
      <alignment horizontal="center" vertical="center" wrapText="1"/>
    </xf>
    <xf numFmtId="0" fontId="12" fillId="25" borderId="0" xfId="0" applyFont="1" applyFill="1" applyBorder="1" applyAlignment="1">
      <alignment horizontal="center"/>
    </xf>
    <xf numFmtId="0" fontId="88" fillId="25" borderId="10" xfId="0" applyFont="1" applyFill="1" applyBorder="1" applyAlignment="1">
      <alignment horizontal="center" vertical="center" wrapText="1"/>
    </xf>
    <xf numFmtId="0" fontId="13" fillId="25" borderId="10" xfId="57" applyFont="1" applyFill="1" applyBorder="1" applyAlignment="1">
      <alignment horizontal="center" vertical="center" wrapText="1"/>
      <protection/>
    </xf>
    <xf numFmtId="0" fontId="89" fillId="0" borderId="0" xfId="0" applyFont="1" applyAlignment="1">
      <alignment horizontal="center" wrapText="1"/>
    </xf>
    <xf numFmtId="0" fontId="51" fillId="0" borderId="0" xfId="0" applyFont="1" applyAlignment="1">
      <alignment wrapText="1"/>
    </xf>
    <xf numFmtId="0" fontId="51" fillId="0" borderId="0" xfId="0" applyFont="1" applyBorder="1" applyAlignment="1">
      <alignment wrapText="1"/>
    </xf>
    <xf numFmtId="0" fontId="90" fillId="25" borderId="0" xfId="0" applyFont="1" applyFill="1" applyAlignment="1">
      <alignment/>
    </xf>
    <xf numFmtId="0" fontId="51" fillId="0" borderId="0" xfId="0" applyFont="1" applyBorder="1" applyAlignment="1">
      <alignment horizontal="right" wrapText="1"/>
    </xf>
    <xf numFmtId="0" fontId="51" fillId="25" borderId="14" xfId="0" applyFont="1" applyFill="1" applyBorder="1" applyAlignment="1">
      <alignment horizontal="center" vertical="center" wrapText="1"/>
    </xf>
    <xf numFmtId="0" fontId="51" fillId="0" borderId="0" xfId="0" applyFont="1" applyBorder="1" applyAlignment="1">
      <alignment horizontal="center" vertical="center" wrapText="1"/>
    </xf>
    <xf numFmtId="0" fontId="51" fillId="0" borderId="0" xfId="0" applyFont="1" applyAlignment="1">
      <alignment horizontal="center" vertical="center" wrapText="1"/>
    </xf>
    <xf numFmtId="0" fontId="88" fillId="0" borderId="0" xfId="0" applyFont="1" applyBorder="1" applyAlignment="1">
      <alignment horizontal="center" vertical="center" wrapText="1"/>
    </xf>
    <xf numFmtId="0" fontId="88" fillId="0" borderId="0" xfId="0" applyFont="1" applyAlignment="1">
      <alignment horizontal="center" vertical="center" wrapText="1"/>
    </xf>
    <xf numFmtId="0" fontId="82" fillId="25" borderId="10" xfId="0" applyFont="1" applyFill="1" applyBorder="1" applyAlignment="1">
      <alignment horizontal="center" vertical="center" wrapText="1"/>
    </xf>
    <xf numFmtId="0" fontId="82" fillId="0" borderId="0" xfId="0" applyFont="1" applyBorder="1" applyAlignment="1">
      <alignment horizontal="center" vertical="center" wrapText="1"/>
    </xf>
    <xf numFmtId="0" fontId="82" fillId="25" borderId="15" xfId="0" applyFont="1" applyFill="1" applyBorder="1" applyAlignment="1">
      <alignment horizontal="center" vertical="center" wrapText="1"/>
    </xf>
    <xf numFmtId="0" fontId="82" fillId="0" borderId="0" xfId="0" applyFont="1" applyAlignment="1">
      <alignment horizontal="center" vertical="center" wrapText="1"/>
    </xf>
    <xf numFmtId="0" fontId="82" fillId="0" borderId="0" xfId="0" applyFont="1" applyBorder="1" applyAlignment="1">
      <alignment wrapText="1"/>
    </xf>
    <xf numFmtId="0" fontId="82" fillId="25" borderId="0" xfId="0" applyFont="1" applyFill="1" applyAlignment="1">
      <alignment wrapText="1"/>
    </xf>
    <xf numFmtId="0" fontId="82" fillId="25" borderId="0" xfId="0" applyFont="1" applyFill="1" applyBorder="1" applyAlignment="1">
      <alignment wrapText="1"/>
    </xf>
    <xf numFmtId="1" fontId="82" fillId="25" borderId="0" xfId="0" applyNumberFormat="1" applyFont="1" applyFill="1" applyAlignment="1">
      <alignment horizontal="right" wrapText="1"/>
    </xf>
    <xf numFmtId="0" fontId="82" fillId="0" borderId="0" xfId="0" applyFont="1" applyAlignment="1">
      <alignment wrapText="1"/>
    </xf>
    <xf numFmtId="0" fontId="91" fillId="0" borderId="0" xfId="0" applyFont="1" applyBorder="1" applyAlignment="1">
      <alignment/>
    </xf>
    <xf numFmtId="0" fontId="91" fillId="0" borderId="0" xfId="0" applyFont="1" applyAlignment="1">
      <alignment/>
    </xf>
    <xf numFmtId="2" fontId="75" fillId="25" borderId="0" xfId="0" applyNumberFormat="1" applyFont="1" applyFill="1" applyAlignment="1">
      <alignment wrapText="1"/>
    </xf>
    <xf numFmtId="1" fontId="75" fillId="25" borderId="0" xfId="0" applyNumberFormat="1" applyFont="1" applyFill="1" applyAlignment="1">
      <alignment wrapText="1"/>
    </xf>
    <xf numFmtId="2" fontId="10" fillId="0" borderId="0" xfId="57" applyNumberFormat="1" applyFont="1">
      <alignment/>
      <protection/>
    </xf>
    <xf numFmtId="1" fontId="51" fillId="25" borderId="0" xfId="0" applyNumberFormat="1" applyFont="1" applyFill="1" applyAlignment="1">
      <alignment wrapText="1"/>
    </xf>
    <xf numFmtId="0" fontId="78" fillId="0" borderId="10" xfId="0" applyFont="1" applyBorder="1" applyAlignment="1">
      <alignment horizontal="center"/>
    </xf>
    <xf numFmtId="0" fontId="0" fillId="0" borderId="10" xfId="0" applyBorder="1" applyAlignment="1">
      <alignment vertical="center"/>
    </xf>
    <xf numFmtId="0" fontId="111" fillId="18" borderId="0" xfId="0" applyFont="1" applyFill="1" applyBorder="1" applyAlignment="1">
      <alignment vertical="center" wrapText="1"/>
    </xf>
    <xf numFmtId="172" fontId="82" fillId="25" borderId="0" xfId="0" applyNumberFormat="1" applyFont="1" applyFill="1" applyAlignment="1">
      <alignment horizontal="right" wrapText="1"/>
    </xf>
    <xf numFmtId="0" fontId="83" fillId="0" borderId="10" xfId="0" applyFont="1" applyBorder="1" applyAlignment="1">
      <alignment horizontal="center" vertical="center"/>
    </xf>
    <xf numFmtId="1" fontId="107" fillId="0" borderId="0" xfId="0" applyNumberFormat="1" applyFont="1" applyFill="1" applyAlignment="1">
      <alignment/>
    </xf>
    <xf numFmtId="1" fontId="49" fillId="0" borderId="0" xfId="0" applyNumberFormat="1" applyFont="1" applyFill="1" applyAlignment="1">
      <alignment/>
    </xf>
    <xf numFmtId="0" fontId="49" fillId="0" borderId="0" xfId="0" applyFont="1" applyFill="1" applyAlignment="1">
      <alignment/>
    </xf>
    <xf numFmtId="172" fontId="82" fillId="0" borderId="0" xfId="0" applyNumberFormat="1" applyFont="1" applyFill="1" applyBorder="1" applyAlignment="1">
      <alignment horizontal="center" wrapText="1"/>
    </xf>
    <xf numFmtId="2" fontId="5" fillId="0" borderId="0" xfId="57" applyNumberFormat="1" applyFont="1" applyFill="1">
      <alignment/>
      <protection/>
    </xf>
    <xf numFmtId="0" fontId="5" fillId="0" borderId="0" xfId="57" applyFont="1" applyFill="1">
      <alignment/>
      <protection/>
    </xf>
    <xf numFmtId="2" fontId="11" fillId="0" borderId="0" xfId="57" applyNumberFormat="1" applyFont="1" applyFill="1">
      <alignment/>
      <protection/>
    </xf>
    <xf numFmtId="0" fontId="11" fillId="0" borderId="0" xfId="57" applyFont="1" applyFill="1">
      <alignment/>
      <protection/>
    </xf>
    <xf numFmtId="2" fontId="13" fillId="0" borderId="0" xfId="57" applyNumberFormat="1" applyFont="1" applyFill="1" applyAlignment="1">
      <alignment horizontal="center" vertical="center" wrapText="1"/>
      <protection/>
    </xf>
    <xf numFmtId="0" fontId="13" fillId="0" borderId="0" xfId="57" applyFont="1" applyFill="1" applyAlignment="1">
      <alignment horizontal="center" vertical="center" wrapText="1"/>
      <protection/>
    </xf>
    <xf numFmtId="0" fontId="9" fillId="0" borderId="0" xfId="57" applyFont="1" applyFill="1">
      <alignment/>
      <protection/>
    </xf>
    <xf numFmtId="0" fontId="10" fillId="0" borderId="0" xfId="57" applyFont="1" applyFill="1">
      <alignment/>
      <protection/>
    </xf>
    <xf numFmtId="0" fontId="10" fillId="0" borderId="0" xfId="57" applyFont="1" applyFill="1" applyAlignment="1">
      <alignment horizontal="center" vertical="center" wrapText="1"/>
      <protection/>
    </xf>
    <xf numFmtId="0" fontId="0" fillId="0" borderId="0" xfId="0" applyAlignment="1">
      <alignment/>
    </xf>
    <xf numFmtId="0" fontId="49" fillId="0" borderId="10" xfId="0" applyFont="1" applyBorder="1" applyAlignment="1">
      <alignment/>
    </xf>
    <xf numFmtId="198" fontId="11" fillId="0" borderId="0" xfId="57" applyNumberFormat="1" applyFont="1">
      <alignment/>
      <protection/>
    </xf>
    <xf numFmtId="1" fontId="25" fillId="0" borderId="10" xfId="57" applyNumberFormat="1" applyFont="1" applyFill="1" applyBorder="1" applyAlignment="1">
      <alignment vertical="center"/>
      <protection/>
    </xf>
    <xf numFmtId="0" fontId="25" fillId="0" borderId="10" xfId="57" applyFont="1" applyFill="1" applyBorder="1" applyAlignment="1">
      <alignment vertical="center"/>
      <protection/>
    </xf>
    <xf numFmtId="0" fontId="0" fillId="0" borderId="12" xfId="0" applyFont="1" applyFill="1" applyBorder="1" applyAlignment="1">
      <alignment/>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center"/>
    </xf>
    <xf numFmtId="1" fontId="113" fillId="0" borderId="10" xfId="57" applyNumberFormat="1" applyFont="1" applyFill="1" applyBorder="1" applyAlignment="1">
      <alignment vertical="center"/>
      <protection/>
    </xf>
    <xf numFmtId="0" fontId="113" fillId="0" borderId="10" xfId="57" applyFont="1" applyFill="1" applyBorder="1" applyAlignment="1">
      <alignment vertical="center"/>
      <protection/>
    </xf>
    <xf numFmtId="0" fontId="114" fillId="0" borderId="10" xfId="59" applyFont="1" applyFill="1" applyBorder="1" applyAlignment="1">
      <alignment horizontal="right" vertical="center"/>
      <protection/>
    </xf>
    <xf numFmtId="0" fontId="114" fillId="0" borderId="10" xfId="59" applyFont="1" applyFill="1" applyBorder="1" applyAlignment="1">
      <alignment horizontal="left" vertical="center"/>
      <protection/>
    </xf>
    <xf numFmtId="1" fontId="0" fillId="0" borderId="0" xfId="0" applyNumberFormat="1" applyFont="1" applyFill="1" applyAlignment="1">
      <alignment/>
    </xf>
    <xf numFmtId="0" fontId="0" fillId="0" borderId="0" xfId="0" applyFont="1" applyFill="1" applyAlignment="1">
      <alignment/>
    </xf>
    <xf numFmtId="2" fontId="13" fillId="0" borderId="10" xfId="57" applyNumberFormat="1" applyFont="1" applyFill="1" applyBorder="1" applyAlignment="1">
      <alignment horizontal="right" wrapText="1"/>
      <protection/>
    </xf>
    <xf numFmtId="0" fontId="51" fillId="25" borderId="16" xfId="0" applyFont="1" applyFill="1" applyBorder="1" applyAlignment="1">
      <alignment horizontal="center" vertical="center" wrapText="1"/>
    </xf>
    <xf numFmtId="172" fontId="84" fillId="0" borderId="0" xfId="57" applyNumberFormat="1" applyFont="1">
      <alignment/>
      <protection/>
    </xf>
    <xf numFmtId="0" fontId="51" fillId="25" borderId="0" xfId="0" applyFont="1" applyFill="1" applyBorder="1" applyAlignment="1">
      <alignment wrapText="1"/>
    </xf>
    <xf numFmtId="0" fontId="51" fillId="25" borderId="0" xfId="0" applyFont="1" applyFill="1" applyBorder="1" applyAlignment="1" quotePrefix="1">
      <alignment wrapText="1"/>
    </xf>
    <xf numFmtId="0" fontId="71" fillId="25" borderId="0" xfId="0" applyFont="1" applyFill="1" applyBorder="1" applyAlignment="1">
      <alignment horizontal="center" vertical="center"/>
    </xf>
    <xf numFmtId="1" fontId="51" fillId="0" borderId="0" xfId="67" applyNumberFormat="1" applyFont="1" applyFill="1" applyBorder="1" applyAlignment="1">
      <alignment vertical="center" wrapText="1"/>
    </xf>
    <xf numFmtId="196" fontId="51" fillId="25" borderId="0" xfId="0" applyNumberFormat="1" applyFont="1" applyFill="1" applyBorder="1" applyAlignment="1">
      <alignment wrapText="1"/>
    </xf>
    <xf numFmtId="0" fontId="51" fillId="25" borderId="0" xfId="0" applyFont="1" applyFill="1" applyBorder="1" applyAlignment="1">
      <alignment wrapText="1"/>
    </xf>
    <xf numFmtId="0" fontId="49" fillId="0" borderId="10" xfId="0" applyFont="1" applyFill="1" applyBorder="1" applyAlignment="1">
      <alignment horizontal="center"/>
    </xf>
    <xf numFmtId="0" fontId="84" fillId="0" borderId="10" xfId="57" applyFont="1" applyFill="1" applyBorder="1" applyAlignment="1">
      <alignment horizontal="center" vertical="center"/>
      <protection/>
    </xf>
    <xf numFmtId="2" fontId="84" fillId="0" borderId="10" xfId="57" applyNumberFormat="1" applyFont="1" applyFill="1" applyBorder="1" applyAlignment="1">
      <alignment horizontal="center" vertical="center" wrapText="1"/>
      <protection/>
    </xf>
    <xf numFmtId="0" fontId="84" fillId="0" borderId="0" xfId="57" applyFont="1" applyFill="1" applyAlignment="1">
      <alignment horizontal="center" vertical="center"/>
      <protection/>
    </xf>
    <xf numFmtId="172" fontId="84" fillId="0" borderId="10" xfId="57" applyNumberFormat="1" applyFont="1" applyFill="1" applyBorder="1" applyAlignment="1">
      <alignment horizontal="center" vertical="center" wrapText="1"/>
      <protection/>
    </xf>
    <xf numFmtId="2" fontId="84" fillId="0" borderId="10" xfId="57" applyNumberFormat="1" applyFont="1" applyFill="1" applyBorder="1" applyAlignment="1">
      <alignment horizontal="center" vertical="center"/>
      <protection/>
    </xf>
    <xf numFmtId="172" fontId="84" fillId="0" borderId="10" xfId="57" applyNumberFormat="1" applyFont="1" applyFill="1" applyBorder="1" applyAlignment="1">
      <alignment horizontal="center" vertical="center"/>
      <protection/>
    </xf>
    <xf numFmtId="9" fontId="84" fillId="0" borderId="10" xfId="66" applyFont="1" applyFill="1" applyBorder="1" applyAlignment="1">
      <alignment horizontal="center" vertical="center"/>
    </xf>
    <xf numFmtId="200" fontId="84" fillId="0" borderId="10" xfId="57" applyNumberFormat="1" applyFont="1" applyFill="1" applyBorder="1" applyAlignment="1">
      <alignment horizontal="center"/>
      <protection/>
    </xf>
    <xf numFmtId="0" fontId="13" fillId="0" borderId="10" xfId="57" applyFont="1" applyFill="1" applyBorder="1" applyAlignment="1">
      <alignment horizontal="center" vertical="center"/>
      <protection/>
    </xf>
    <xf numFmtId="2" fontId="84" fillId="0" borderId="10" xfId="57" applyNumberFormat="1" applyFont="1" applyFill="1" applyBorder="1" applyAlignment="1">
      <alignment horizontal="center" wrapText="1"/>
      <protection/>
    </xf>
    <xf numFmtId="0" fontId="84" fillId="0" borderId="0" xfId="57" applyFont="1" applyFill="1" applyAlignment="1">
      <alignment horizontal="center"/>
      <protection/>
    </xf>
    <xf numFmtId="0" fontId="84" fillId="0" borderId="10" xfId="57" applyFont="1" applyFill="1" applyBorder="1" applyAlignment="1">
      <alignment horizontal="center"/>
      <protection/>
    </xf>
    <xf numFmtId="198" fontId="84" fillId="0" borderId="10" xfId="57" applyNumberFormat="1" applyFont="1" applyFill="1" applyBorder="1" applyAlignment="1">
      <alignment horizontal="center"/>
      <protection/>
    </xf>
    <xf numFmtId="200" fontId="84" fillId="0" borderId="10" xfId="57" applyNumberFormat="1" applyFont="1" applyFill="1" applyBorder="1" applyAlignment="1">
      <alignment horizontal="center" wrapText="1"/>
      <protection/>
    </xf>
    <xf numFmtId="172" fontId="84" fillId="0" borderId="10" xfId="57" applyNumberFormat="1" applyFont="1" applyFill="1" applyBorder="1" applyAlignment="1">
      <alignment horizontal="center" wrapText="1"/>
      <protection/>
    </xf>
    <xf numFmtId="2" fontId="84" fillId="0" borderId="10" xfId="57" applyNumberFormat="1" applyFont="1" applyFill="1" applyBorder="1" applyAlignment="1">
      <alignment horizontal="center"/>
      <protection/>
    </xf>
    <xf numFmtId="0" fontId="84" fillId="0" borderId="10" xfId="57" applyFont="1" applyFill="1" applyBorder="1" applyAlignment="1">
      <alignment horizontal="center"/>
      <protection/>
    </xf>
    <xf numFmtId="172" fontId="84" fillId="0" borderId="10" xfId="57" applyNumberFormat="1" applyFont="1" applyFill="1" applyBorder="1" applyAlignment="1">
      <alignment horizontal="center"/>
      <protection/>
    </xf>
    <xf numFmtId="9" fontId="84" fillId="0" borderId="10" xfId="66" applyFont="1" applyFill="1" applyBorder="1" applyAlignment="1">
      <alignment horizontal="center"/>
    </xf>
    <xf numFmtId="0" fontId="13" fillId="0" borderId="10" xfId="57" applyFont="1" applyFill="1" applyBorder="1" applyAlignment="1">
      <alignment horizontal="center"/>
      <protection/>
    </xf>
    <xf numFmtId="200" fontId="84" fillId="0" borderId="0" xfId="57" applyNumberFormat="1" applyFont="1" applyFill="1" applyAlignment="1">
      <alignment horizontal="center"/>
      <protection/>
    </xf>
    <xf numFmtId="198" fontId="84" fillId="0" borderId="10" xfId="57" applyNumberFormat="1" applyFont="1" applyFill="1" applyBorder="1" applyAlignment="1">
      <alignment horizontal="center"/>
      <protection/>
    </xf>
    <xf numFmtId="0" fontId="84" fillId="0" borderId="0" xfId="57" applyFont="1" applyFill="1" applyBorder="1" applyAlignment="1">
      <alignment horizontal="center"/>
      <protection/>
    </xf>
    <xf numFmtId="0" fontId="84" fillId="0" borderId="10" xfId="57" applyFont="1" applyFill="1" applyBorder="1">
      <alignment/>
      <protection/>
    </xf>
    <xf numFmtId="198" fontId="84" fillId="0" borderId="10" xfId="57" applyNumberFormat="1" applyFont="1" applyFill="1" applyBorder="1">
      <alignment/>
      <protection/>
    </xf>
    <xf numFmtId="172" fontId="13" fillId="0" borderId="10" xfId="57" applyNumberFormat="1" applyFont="1" applyFill="1" applyBorder="1" applyAlignment="1">
      <alignment horizontal="center" wrapText="1"/>
      <protection/>
    </xf>
    <xf numFmtId="2" fontId="13" fillId="0" borderId="10" xfId="57" applyNumberFormat="1" applyFont="1" applyFill="1" applyBorder="1" applyAlignment="1">
      <alignment horizontal="center"/>
      <protection/>
    </xf>
    <xf numFmtId="9" fontId="13" fillId="0" borderId="10" xfId="66" applyFont="1" applyFill="1" applyBorder="1" applyAlignment="1">
      <alignment horizontal="center"/>
    </xf>
    <xf numFmtId="0" fontId="13" fillId="0" borderId="10" xfId="57" applyFont="1" applyFill="1" applyBorder="1">
      <alignment/>
      <protection/>
    </xf>
    <xf numFmtId="0" fontId="13" fillId="0" borderId="10" xfId="57" applyFont="1" applyFill="1" applyBorder="1" applyAlignment="1">
      <alignment horizontal="center" wrapText="1"/>
      <protection/>
    </xf>
    <xf numFmtId="2" fontId="13" fillId="0" borderId="10" xfId="57" applyNumberFormat="1" applyFont="1" applyFill="1" applyBorder="1" applyAlignment="1">
      <alignment horizontal="center" wrapText="1"/>
      <protection/>
    </xf>
    <xf numFmtId="200" fontId="13" fillId="0" borderId="10" xfId="57" applyNumberFormat="1" applyFont="1" applyFill="1" applyBorder="1" applyAlignment="1">
      <alignment horizontal="center" wrapText="1"/>
      <protection/>
    </xf>
    <xf numFmtId="172" fontId="13" fillId="0" borderId="0" xfId="57" applyNumberFormat="1" applyFont="1" applyFill="1" applyBorder="1" applyAlignment="1">
      <alignment horizontal="right" wrapText="1"/>
      <protection/>
    </xf>
    <xf numFmtId="0" fontId="13" fillId="0" borderId="0" xfId="57" applyFont="1" applyFill="1">
      <alignment/>
      <protection/>
    </xf>
    <xf numFmtId="172" fontId="84" fillId="0" borderId="0" xfId="57" applyNumberFormat="1" applyFont="1" applyFill="1">
      <alignment/>
      <protection/>
    </xf>
    <xf numFmtId="2" fontId="84" fillId="0" borderId="0" xfId="57" applyNumberFormat="1" applyFont="1" applyFill="1">
      <alignment/>
      <protection/>
    </xf>
    <xf numFmtId="0" fontId="84" fillId="0" borderId="10" xfId="57" applyFont="1" applyFill="1" applyBorder="1">
      <alignment/>
      <protection/>
    </xf>
    <xf numFmtId="2" fontId="84" fillId="0" borderId="10" xfId="57" applyNumberFormat="1" applyFont="1" applyFill="1" applyBorder="1">
      <alignment/>
      <protection/>
    </xf>
    <xf numFmtId="2" fontId="84" fillId="0" borderId="10" xfId="57" applyNumberFormat="1" applyFont="1" applyFill="1" applyBorder="1" applyAlignment="1">
      <alignment wrapText="1"/>
      <protection/>
    </xf>
    <xf numFmtId="2" fontId="84" fillId="0" borderId="10" xfId="57" applyNumberFormat="1" applyFont="1" applyFill="1" applyBorder="1" applyAlignment="1">
      <alignment horizontal="right" wrapText="1"/>
      <protection/>
    </xf>
    <xf numFmtId="0" fontId="84" fillId="0" borderId="10" xfId="57" applyFont="1" applyFill="1" applyBorder="1" applyAlignment="1">
      <alignment horizontal="right" wrapText="1"/>
      <protection/>
    </xf>
    <xf numFmtId="173" fontId="84" fillId="0" borderId="10" xfId="57" applyNumberFormat="1" applyFont="1" applyFill="1" applyBorder="1" applyAlignment="1">
      <alignment horizontal="right" wrapText="1"/>
      <protection/>
    </xf>
    <xf numFmtId="172" fontId="84" fillId="0" borderId="10" xfId="57" applyNumberFormat="1" applyFont="1" applyFill="1" applyBorder="1" applyAlignment="1">
      <alignment horizontal="right" wrapText="1"/>
      <protection/>
    </xf>
    <xf numFmtId="172" fontId="13" fillId="0" borderId="10" xfId="57" applyNumberFormat="1" applyFont="1" applyFill="1" applyBorder="1" applyAlignment="1">
      <alignment horizontal="right" wrapText="1"/>
      <protection/>
    </xf>
    <xf numFmtId="0" fontId="84" fillId="0" borderId="0" xfId="57" applyFont="1" applyFill="1">
      <alignment/>
      <protection/>
    </xf>
    <xf numFmtId="172" fontId="84" fillId="0" borderId="0" xfId="57" applyNumberFormat="1" applyFont="1" applyFill="1" applyBorder="1" applyAlignment="1">
      <alignment horizontal="right" wrapText="1"/>
      <protection/>
    </xf>
    <xf numFmtId="0" fontId="13" fillId="0" borderId="10" xfId="57" applyFont="1" applyFill="1" applyBorder="1" applyAlignment="1">
      <alignment horizontal="right" wrapText="1"/>
      <protection/>
    </xf>
    <xf numFmtId="2" fontId="13" fillId="0" borderId="0" xfId="57" applyNumberFormat="1" applyFont="1" applyFill="1">
      <alignment/>
      <protection/>
    </xf>
    <xf numFmtId="2" fontId="13" fillId="0" borderId="10" xfId="57" applyNumberFormat="1" applyFont="1" applyFill="1" applyBorder="1">
      <alignment/>
      <protection/>
    </xf>
    <xf numFmtId="172" fontId="13" fillId="0" borderId="10" xfId="57" applyNumberFormat="1" applyFont="1" applyFill="1" applyBorder="1">
      <alignment/>
      <protection/>
    </xf>
    <xf numFmtId="2" fontId="84" fillId="0" borderId="0" xfId="66" applyNumberFormat="1" applyFont="1" applyFill="1" applyAlignment="1">
      <alignment/>
    </xf>
    <xf numFmtId="176" fontId="84" fillId="0" borderId="0" xfId="57" applyNumberFormat="1" applyFont="1" applyFill="1">
      <alignment/>
      <protection/>
    </xf>
    <xf numFmtId="9" fontId="13" fillId="0" borderId="0" xfId="66" applyFont="1" applyFill="1" applyAlignment="1">
      <alignment/>
    </xf>
    <xf numFmtId="10" fontId="115" fillId="0" borderId="0" xfId="66" applyNumberFormat="1" applyFont="1" applyFill="1" applyAlignment="1">
      <alignment/>
    </xf>
    <xf numFmtId="1" fontId="49" fillId="4" borderId="0" xfId="0" applyNumberFormat="1" applyFont="1" applyFill="1" applyAlignment="1">
      <alignment/>
    </xf>
    <xf numFmtId="0" fontId="49" fillId="4" borderId="0" xfId="0" applyFont="1" applyFill="1" applyAlignment="1">
      <alignment/>
    </xf>
    <xf numFmtId="0" fontId="71" fillId="25" borderId="10" xfId="0" applyFont="1" applyFill="1" applyBorder="1" applyAlignment="1">
      <alignment horizontal="center" vertical="center"/>
    </xf>
    <xf numFmtId="0" fontId="71" fillId="25" borderId="10" xfId="0" applyFont="1" applyFill="1" applyBorder="1" applyAlignment="1">
      <alignment horizontal="center" vertical="center" wrapText="1"/>
    </xf>
    <xf numFmtId="1" fontId="82" fillId="25" borderId="10" xfId="0" applyNumberFormat="1" applyFont="1" applyFill="1" applyBorder="1" applyAlignment="1">
      <alignment horizontal="center" wrapText="1"/>
    </xf>
    <xf numFmtId="1" fontId="75" fillId="25" borderId="10" xfId="0" applyNumberFormat="1" applyFont="1" applyFill="1" applyBorder="1" applyAlignment="1">
      <alignment horizontal="center" wrapText="1"/>
    </xf>
    <xf numFmtId="1" fontId="71" fillId="25" borderId="10" xfId="0" applyNumberFormat="1" applyFont="1" applyFill="1" applyBorder="1" applyAlignment="1">
      <alignment horizontal="center" vertical="center" wrapText="1"/>
    </xf>
    <xf numFmtId="172" fontId="71" fillId="25" borderId="10" xfId="0" applyNumberFormat="1" applyFont="1" applyFill="1" applyBorder="1" applyAlignment="1">
      <alignment horizontal="center" vertical="center" wrapText="1"/>
    </xf>
    <xf numFmtId="9" fontId="71" fillId="25" borderId="10" xfId="66" applyFont="1" applyFill="1" applyBorder="1" applyAlignment="1">
      <alignment horizontal="center" vertical="center" wrapText="1"/>
    </xf>
    <xf numFmtId="172" fontId="51" fillId="25" borderId="10" xfId="0" applyNumberFormat="1" applyFont="1" applyFill="1" applyBorder="1" applyAlignment="1">
      <alignment horizontal="center" vertical="center" wrapText="1"/>
    </xf>
    <xf numFmtId="0" fontId="51" fillId="25" borderId="0" xfId="0" applyFont="1" applyFill="1" applyBorder="1" applyAlignment="1">
      <alignment horizontal="center" vertical="center" wrapText="1"/>
    </xf>
    <xf numFmtId="0" fontId="82" fillId="25" borderId="10" xfId="0" applyFont="1" applyFill="1" applyBorder="1" applyAlignment="1">
      <alignment horizontal="center"/>
    </xf>
    <xf numFmtId="0" fontId="82" fillId="25" borderId="10" xfId="0" applyFont="1" applyFill="1" applyBorder="1" applyAlignment="1">
      <alignment horizontal="center" wrapText="1"/>
    </xf>
    <xf numFmtId="172" fontId="82" fillId="25" borderId="10" xfId="0" applyNumberFormat="1" applyFont="1" applyFill="1" applyBorder="1" applyAlignment="1">
      <alignment horizontal="center" wrapText="1"/>
    </xf>
    <xf numFmtId="9" fontId="71" fillId="25" borderId="16" xfId="66" applyFont="1" applyFill="1" applyBorder="1" applyAlignment="1">
      <alignment horizontal="center" vertical="center" wrapText="1"/>
    </xf>
    <xf numFmtId="172" fontId="51" fillId="25" borderId="16" xfId="0" applyNumberFormat="1" applyFont="1" applyFill="1" applyBorder="1" applyAlignment="1">
      <alignment horizontal="center" vertical="center" wrapText="1"/>
    </xf>
    <xf numFmtId="0" fontId="51" fillId="25" borderId="0" xfId="0" applyFont="1" applyFill="1" applyAlignment="1">
      <alignment horizontal="center" vertical="center" wrapText="1"/>
    </xf>
    <xf numFmtId="1" fontId="33" fillId="25" borderId="10" xfId="0" applyNumberFormat="1" applyFont="1" applyFill="1" applyBorder="1" applyAlignment="1">
      <alignment horizontal="center" vertical="center"/>
    </xf>
    <xf numFmtId="0" fontId="52" fillId="25" borderId="10" xfId="0" applyFont="1" applyFill="1" applyBorder="1" applyAlignment="1">
      <alignment horizontal="center"/>
    </xf>
    <xf numFmtId="1" fontId="82" fillId="25" borderId="0" xfId="0" applyNumberFormat="1" applyFont="1" applyFill="1" applyAlignment="1">
      <alignment horizontal="center" wrapText="1"/>
    </xf>
    <xf numFmtId="0" fontId="82" fillId="25" borderId="10" xfId="0" applyFont="1" applyFill="1" applyBorder="1" applyAlignment="1">
      <alignment horizontal="center" wrapText="1"/>
    </xf>
    <xf numFmtId="0" fontId="52" fillId="25" borderId="10" xfId="0" applyFont="1" applyFill="1" applyBorder="1" applyAlignment="1">
      <alignment horizontal="center"/>
    </xf>
    <xf numFmtId="172" fontId="71" fillId="25" borderId="16" xfId="0" applyNumberFormat="1" applyFont="1" applyFill="1" applyBorder="1" applyAlignment="1">
      <alignment horizontal="center" vertical="center" wrapText="1"/>
    </xf>
    <xf numFmtId="2" fontId="51" fillId="25" borderId="10" xfId="0" applyNumberFormat="1" applyFont="1" applyFill="1" applyBorder="1" applyAlignment="1">
      <alignment horizontal="center" wrapText="1"/>
    </xf>
    <xf numFmtId="172" fontId="82" fillId="25" borderId="10" xfId="0" applyNumberFormat="1" applyFont="1" applyFill="1" applyBorder="1" applyAlignment="1">
      <alignment horizontal="center" vertical="center" wrapText="1"/>
    </xf>
    <xf numFmtId="0" fontId="82" fillId="25" borderId="0" xfId="0" applyFont="1" applyFill="1" applyBorder="1" applyAlignment="1">
      <alignment horizontal="center" vertical="center" wrapText="1"/>
    </xf>
    <xf numFmtId="0" fontId="82" fillId="25" borderId="0" xfId="0" applyFont="1" applyFill="1" applyAlignment="1">
      <alignment horizontal="center" vertical="center" wrapText="1"/>
    </xf>
    <xf numFmtId="2" fontId="82" fillId="25" borderId="10" xfId="0" applyNumberFormat="1" applyFont="1" applyFill="1" applyBorder="1" applyAlignment="1">
      <alignment horizontal="center" wrapText="1"/>
    </xf>
    <xf numFmtId="172" fontId="75" fillId="25" borderId="10" xfId="0" applyNumberFormat="1" applyFont="1" applyFill="1" applyBorder="1" applyAlignment="1">
      <alignment horizontal="center" wrapText="1"/>
    </xf>
    <xf numFmtId="0" fontId="71" fillId="25" borderId="16" xfId="0" applyFont="1" applyFill="1" applyBorder="1" applyAlignment="1">
      <alignment horizontal="center" vertical="center"/>
    </xf>
    <xf numFmtId="0" fontId="71" fillId="25" borderId="16" xfId="0" applyFont="1" applyFill="1" applyBorder="1" applyAlignment="1">
      <alignment horizontal="center" vertical="center" wrapText="1"/>
    </xf>
    <xf numFmtId="1" fontId="33" fillId="25" borderId="16" xfId="0" applyNumberFormat="1" applyFont="1" applyFill="1" applyBorder="1" applyAlignment="1">
      <alignment horizontal="center" vertical="center"/>
    </xf>
    <xf numFmtId="0" fontId="71" fillId="25" borderId="10" xfId="0" applyFont="1" applyFill="1" applyBorder="1" applyAlignment="1">
      <alignment vertical="center" wrapText="1"/>
    </xf>
    <xf numFmtId="173" fontId="71" fillId="25" borderId="10" xfId="0" applyNumberFormat="1" applyFont="1" applyFill="1" applyBorder="1" applyAlignment="1">
      <alignment horizontal="center" vertical="center" wrapText="1"/>
    </xf>
    <xf numFmtId="0" fontId="51" fillId="25" borderId="10" xfId="0" applyFont="1" applyFill="1" applyBorder="1" applyAlignment="1">
      <alignment vertical="center" wrapText="1"/>
    </xf>
    <xf numFmtId="0" fontId="51" fillId="25" borderId="0" xfId="0" applyFont="1" applyFill="1" applyBorder="1" applyAlignment="1">
      <alignment vertical="center" wrapText="1"/>
    </xf>
    <xf numFmtId="0" fontId="111" fillId="25" borderId="0" xfId="0" applyFont="1" applyFill="1" applyBorder="1" applyAlignment="1">
      <alignment vertical="center" wrapText="1"/>
    </xf>
    <xf numFmtId="0" fontId="51" fillId="25" borderId="0" xfId="0" applyFont="1" applyFill="1" applyAlignment="1">
      <alignment vertical="center" wrapText="1"/>
    </xf>
    <xf numFmtId="1" fontId="71" fillId="25" borderId="17" xfId="0" applyNumberFormat="1" applyFont="1" applyFill="1" applyBorder="1" applyAlignment="1">
      <alignment horizontal="center" vertical="center" wrapText="1"/>
    </xf>
    <xf numFmtId="172" fontId="71" fillId="25" borderId="14" xfId="0" applyNumberFormat="1" applyFont="1" applyFill="1" applyBorder="1" applyAlignment="1">
      <alignment horizontal="center" vertical="center" wrapText="1"/>
    </xf>
    <xf numFmtId="172" fontId="82" fillId="25" borderId="16" xfId="0" applyNumberFormat="1" applyFont="1" applyFill="1" applyBorder="1" applyAlignment="1">
      <alignment horizontal="center" wrapText="1"/>
    </xf>
    <xf numFmtId="2" fontId="75" fillId="0" borderId="10" xfId="0" applyNumberFormat="1" applyFont="1" applyFill="1" applyBorder="1" applyAlignment="1">
      <alignment horizontal="center" wrapText="1"/>
    </xf>
    <xf numFmtId="1" fontId="82" fillId="0" borderId="10" xfId="0" applyNumberFormat="1" applyFont="1" applyFill="1" applyBorder="1" applyAlignment="1">
      <alignment horizontal="center" wrapText="1"/>
    </xf>
    <xf numFmtId="0" fontId="82" fillId="0" borderId="0" xfId="0" applyFont="1" applyBorder="1" applyAlignment="1">
      <alignment horizontal="center" vertical="center" wrapText="1"/>
    </xf>
    <xf numFmtId="0" fontId="82" fillId="0" borderId="18" xfId="0" applyFont="1" applyBorder="1" applyAlignment="1">
      <alignment horizontal="center" vertical="center" wrapText="1"/>
    </xf>
    <xf numFmtId="0" fontId="82" fillId="0" borderId="19" xfId="0" applyFont="1" applyBorder="1" applyAlignment="1">
      <alignment horizontal="center" vertical="center" wrapText="1"/>
    </xf>
    <xf numFmtId="0" fontId="82" fillId="0" borderId="11" xfId="0" applyFont="1" applyBorder="1" applyAlignment="1">
      <alignment horizontal="center" vertical="center" wrapText="1"/>
    </xf>
    <xf numFmtId="0" fontId="59" fillId="25" borderId="20" xfId="57" applyFont="1" applyFill="1" applyBorder="1" applyAlignment="1">
      <alignment horizontal="center" vertical="center" wrapText="1"/>
      <protection/>
    </xf>
    <xf numFmtId="0" fontId="59" fillId="25" borderId="21" xfId="57" applyFont="1" applyFill="1" applyBorder="1" applyAlignment="1">
      <alignment horizontal="center" vertical="center" wrapText="1"/>
      <protection/>
    </xf>
    <xf numFmtId="0" fontId="59" fillId="25" borderId="22" xfId="57" applyFont="1" applyFill="1" applyBorder="1" applyAlignment="1">
      <alignment horizontal="center" vertical="center" wrapText="1"/>
      <protection/>
    </xf>
    <xf numFmtId="0" fontId="4" fillId="25" borderId="0" xfId="57" applyFont="1" applyFill="1" applyAlignment="1">
      <alignment horizontal="right"/>
      <protection/>
    </xf>
    <xf numFmtId="0" fontId="42" fillId="0" borderId="0" xfId="57" applyFont="1" applyAlignment="1">
      <alignment horizontal="center"/>
      <protection/>
    </xf>
    <xf numFmtId="0" fontId="87" fillId="0" borderId="0" xfId="57" applyFont="1" applyAlignment="1">
      <alignment horizontal="center"/>
      <protection/>
    </xf>
    <xf numFmtId="0" fontId="89" fillId="0" borderId="0" xfId="0" applyFont="1" applyAlignment="1">
      <alignment horizontal="center" wrapText="1"/>
    </xf>
    <xf numFmtId="0" fontId="51" fillId="25" borderId="18" xfId="0" applyFont="1" applyFill="1" applyBorder="1" applyAlignment="1">
      <alignment horizontal="right" wrapText="1"/>
    </xf>
    <xf numFmtId="0" fontId="51" fillId="25" borderId="17" xfId="0" applyFont="1" applyFill="1" applyBorder="1" applyAlignment="1">
      <alignment horizontal="center" vertical="center" wrapText="1"/>
    </xf>
    <xf numFmtId="0" fontId="51" fillId="25" borderId="23" xfId="0" applyFont="1" applyFill="1" applyBorder="1" applyAlignment="1">
      <alignment horizontal="center" vertical="center" wrapText="1"/>
    </xf>
    <xf numFmtId="0" fontId="51" fillId="25" borderId="14" xfId="0" applyFont="1" applyFill="1" applyBorder="1" applyAlignment="1">
      <alignment horizontal="center" vertical="center" wrapText="1"/>
    </xf>
    <xf numFmtId="0" fontId="88" fillId="25" borderId="13" xfId="0" applyFont="1" applyFill="1" applyBorder="1" applyAlignment="1">
      <alignment horizontal="center" vertical="center" wrapText="1"/>
    </xf>
    <xf numFmtId="0" fontId="88" fillId="25" borderId="16" xfId="0" applyFont="1" applyFill="1" applyBorder="1" applyAlignment="1">
      <alignment horizontal="center" vertical="center" wrapText="1"/>
    </xf>
    <xf numFmtId="0" fontId="51" fillId="25" borderId="13" xfId="0" applyFont="1" applyFill="1" applyBorder="1" applyAlignment="1">
      <alignment horizontal="center" vertical="center" wrapText="1"/>
    </xf>
    <xf numFmtId="0" fontId="51" fillId="25" borderId="16" xfId="0" applyFont="1" applyFill="1" applyBorder="1" applyAlignment="1">
      <alignment horizontal="center" vertical="center" wrapText="1"/>
    </xf>
    <xf numFmtId="0" fontId="92" fillId="25" borderId="0" xfId="0" applyFont="1" applyFill="1" applyAlignment="1">
      <alignment horizontal="center" wrapText="1"/>
    </xf>
    <xf numFmtId="0" fontId="112" fillId="25" borderId="0" xfId="0" applyFont="1" applyFill="1" applyAlignment="1">
      <alignment horizontal="center" wrapText="1"/>
    </xf>
    <xf numFmtId="0" fontId="51" fillId="25" borderId="0" xfId="0" applyFont="1" applyFill="1" applyAlignment="1">
      <alignment horizontal="center" wrapText="1"/>
    </xf>
    <xf numFmtId="0" fontId="88" fillId="25" borderId="10" xfId="0" applyFont="1" applyFill="1" applyBorder="1" applyAlignment="1">
      <alignment horizontal="center" vertical="center" wrapText="1"/>
    </xf>
    <xf numFmtId="0" fontId="75" fillId="25" borderId="10" xfId="0" applyFont="1" applyFill="1" applyBorder="1" applyAlignment="1">
      <alignment horizontal="center" vertical="center" wrapText="1"/>
    </xf>
    <xf numFmtId="0" fontId="88" fillId="25" borderId="17" xfId="0" applyFont="1" applyFill="1" applyBorder="1" applyAlignment="1">
      <alignment horizontal="center" vertical="center" wrapText="1"/>
    </xf>
    <xf numFmtId="0" fontId="88" fillId="25" borderId="23" xfId="0" applyFont="1" applyFill="1" applyBorder="1" applyAlignment="1">
      <alignment horizontal="center" vertical="center" wrapText="1"/>
    </xf>
    <xf numFmtId="0" fontId="88" fillId="25" borderId="14" xfId="0" applyFont="1" applyFill="1" applyBorder="1" applyAlignment="1">
      <alignment horizontal="center" vertical="center" wrapText="1"/>
    </xf>
    <xf numFmtId="0" fontId="92" fillId="0" borderId="0" xfId="0" applyFont="1" applyBorder="1" applyAlignment="1">
      <alignment horizontal="center" wrapText="1"/>
    </xf>
    <xf numFmtId="0" fontId="51" fillId="25" borderId="10" xfId="0" applyFont="1" applyFill="1" applyBorder="1" applyAlignment="1">
      <alignment horizontal="center" vertical="center" wrapText="1"/>
    </xf>
    <xf numFmtId="0" fontId="59" fillId="25" borderId="24" xfId="57" applyFont="1" applyFill="1" applyBorder="1" applyAlignment="1">
      <alignment horizontal="center" vertical="center" wrapText="1"/>
      <protection/>
    </xf>
    <xf numFmtId="0" fontId="59" fillId="25" borderId="0" xfId="57" applyFont="1" applyFill="1" applyBorder="1" applyAlignment="1">
      <alignment horizontal="center" vertical="center" wrapText="1"/>
      <protection/>
    </xf>
    <xf numFmtId="0" fontId="59" fillId="25" borderId="25" xfId="57" applyFont="1" applyFill="1" applyBorder="1" applyAlignment="1">
      <alignment horizontal="center" vertical="center" wrapText="1"/>
      <protection/>
    </xf>
    <xf numFmtId="0" fontId="59" fillId="25" borderId="26" xfId="57" applyFont="1" applyFill="1" applyBorder="1" applyAlignment="1">
      <alignment horizontal="center" vertical="center" wrapText="1"/>
      <protection/>
    </xf>
    <xf numFmtId="0" fontId="59" fillId="25" borderId="27" xfId="57" applyFont="1" applyFill="1" applyBorder="1" applyAlignment="1">
      <alignment horizontal="center" vertical="center" wrapText="1"/>
      <protection/>
    </xf>
    <xf numFmtId="0" fontId="59" fillId="25" borderId="28" xfId="57" applyFont="1" applyFill="1" applyBorder="1" applyAlignment="1">
      <alignment horizontal="center" vertical="center" wrapText="1"/>
      <protection/>
    </xf>
    <xf numFmtId="2" fontId="13" fillId="0" borderId="10" xfId="57" applyNumberFormat="1" applyFont="1" applyFill="1" applyBorder="1" applyAlignment="1">
      <alignment horizontal="right" wrapText="1"/>
      <protection/>
    </xf>
    <xf numFmtId="0" fontId="16" fillId="25" borderId="13" xfId="57" applyFont="1" applyFill="1" applyBorder="1" applyAlignment="1">
      <alignment horizontal="center" vertical="center" wrapText="1"/>
      <protection/>
    </xf>
    <xf numFmtId="0" fontId="16" fillId="25" borderId="16" xfId="57" applyFont="1" applyFill="1" applyBorder="1" applyAlignment="1">
      <alignment horizontal="center" vertical="center" wrapText="1"/>
      <protection/>
    </xf>
    <xf numFmtId="0" fontId="13" fillId="25" borderId="13" xfId="57" applyFont="1" applyFill="1" applyBorder="1" applyAlignment="1">
      <alignment horizontal="center" vertical="center" wrapText="1"/>
      <protection/>
    </xf>
    <xf numFmtId="0" fontId="13" fillId="25" borderId="15" xfId="57" applyFont="1" applyFill="1" applyBorder="1" applyAlignment="1">
      <alignment horizontal="center" vertical="center" wrapText="1"/>
      <protection/>
    </xf>
    <xf numFmtId="0" fontId="13" fillId="25" borderId="16" xfId="57" applyFont="1" applyFill="1" applyBorder="1" applyAlignment="1">
      <alignment horizontal="center" vertical="center" wrapText="1"/>
      <protection/>
    </xf>
    <xf numFmtId="0" fontId="13" fillId="25" borderId="10" xfId="57" applyFont="1" applyFill="1" applyBorder="1" applyAlignment="1">
      <alignment horizontal="center" vertical="center" wrapText="1"/>
      <protection/>
    </xf>
    <xf numFmtId="0" fontId="73" fillId="0" borderId="0" xfId="57" applyFont="1" applyFill="1" applyAlignment="1">
      <alignment horizontal="center"/>
      <protection/>
    </xf>
    <xf numFmtId="0" fontId="8" fillId="0" borderId="0" xfId="57" applyFont="1" applyAlignment="1">
      <alignment horizontal="center"/>
      <protection/>
    </xf>
    <xf numFmtId="0" fontId="20" fillId="0" borderId="0" xfId="57" applyFont="1" applyAlignment="1">
      <alignment horizontal="center"/>
      <protection/>
    </xf>
    <xf numFmtId="0" fontId="13" fillId="25" borderId="29" xfId="57" applyFont="1" applyFill="1" applyBorder="1" applyAlignment="1">
      <alignment horizontal="center" vertical="center" wrapText="1"/>
      <protection/>
    </xf>
    <xf numFmtId="0" fontId="13" fillId="25" borderId="30" xfId="57" applyFont="1" applyFill="1" applyBorder="1" applyAlignment="1">
      <alignment horizontal="center" vertical="center" wrapText="1"/>
      <protection/>
    </xf>
    <xf numFmtId="0" fontId="13" fillId="0" borderId="19" xfId="57" applyFont="1" applyFill="1" applyBorder="1" applyAlignment="1">
      <alignment horizontal="center" vertical="center" wrapText="1"/>
      <protection/>
    </xf>
    <xf numFmtId="0" fontId="15" fillId="25" borderId="10" xfId="57" applyFont="1" applyFill="1" applyBorder="1" applyAlignment="1">
      <alignment horizontal="center" vertical="center" wrapText="1"/>
      <protection/>
    </xf>
    <xf numFmtId="1" fontId="9" fillId="0" borderId="10" xfId="63" applyNumberFormat="1" applyFont="1" applyBorder="1" applyAlignment="1">
      <alignment horizontal="center" vertical="center" textRotation="90"/>
      <protection/>
    </xf>
    <xf numFmtId="0" fontId="23" fillId="0" borderId="13" xfId="63" applyFont="1" applyBorder="1" applyAlignment="1">
      <alignment horizontal="center" vertical="center" wrapText="1"/>
      <protection/>
    </xf>
    <xf numFmtId="0" fontId="23" fillId="0" borderId="16" xfId="63" applyFont="1" applyBorder="1" applyAlignment="1">
      <alignment horizontal="center" vertical="center" wrapText="1"/>
      <protection/>
    </xf>
    <xf numFmtId="0" fontId="23" fillId="0" borderId="10" xfId="63" applyFont="1" applyBorder="1" applyAlignment="1">
      <alignment horizontal="center" vertical="center" wrapText="1"/>
      <protection/>
    </xf>
    <xf numFmtId="0" fontId="24" fillId="0" borderId="17" xfId="63" applyFont="1" applyBorder="1" applyAlignment="1">
      <alignment horizontal="center"/>
      <protection/>
    </xf>
    <xf numFmtId="0" fontId="24" fillId="0" borderId="14" xfId="63" applyFont="1" applyBorder="1" applyAlignment="1">
      <alignment horizontal="center"/>
      <protection/>
    </xf>
    <xf numFmtId="0" fontId="9" fillId="0" borderId="0" xfId="63" applyFont="1" applyAlignment="1">
      <alignment horizontal="right"/>
      <protection/>
    </xf>
    <xf numFmtId="0" fontId="17" fillId="0" borderId="10" xfId="63" applyFont="1" applyBorder="1" applyAlignment="1">
      <alignment horizontal="center" vertical="center" wrapText="1"/>
      <protection/>
    </xf>
    <xf numFmtId="0" fontId="19" fillId="0" borderId="0" xfId="63" applyFont="1" applyAlignment="1">
      <alignment horizontal="center"/>
      <protection/>
    </xf>
    <xf numFmtId="0" fontId="8" fillId="0" borderId="0" xfId="63" applyFont="1" applyAlignment="1">
      <alignment horizontal="center"/>
      <protection/>
    </xf>
    <xf numFmtId="0" fontId="20" fillId="0" borderId="0" xfId="63" applyFont="1" applyAlignment="1">
      <alignment horizontal="center"/>
      <protection/>
    </xf>
    <xf numFmtId="0" fontId="17" fillId="0" borderId="17" xfId="63" applyFont="1" applyBorder="1" applyAlignment="1">
      <alignment horizontal="center" vertical="center" wrapText="1"/>
      <protection/>
    </xf>
    <xf numFmtId="0" fontId="17" fillId="0" borderId="23" xfId="63" applyFont="1" applyBorder="1" applyAlignment="1">
      <alignment horizontal="center" vertical="center" wrapText="1"/>
      <protection/>
    </xf>
    <xf numFmtId="0" fontId="17" fillId="0" borderId="14" xfId="63" applyFont="1" applyBorder="1" applyAlignment="1">
      <alignment horizontal="center" vertical="center" wrapText="1"/>
      <protection/>
    </xf>
    <xf numFmtId="0" fontId="17" fillId="0" borderId="13" xfId="63" applyFont="1" applyFill="1" applyBorder="1" applyAlignment="1">
      <alignment horizontal="center" vertical="center" wrapText="1"/>
      <protection/>
    </xf>
    <xf numFmtId="0" fontId="17" fillId="0" borderId="15" xfId="63" applyFont="1" applyFill="1" applyBorder="1" applyAlignment="1">
      <alignment horizontal="center" vertical="center" wrapText="1"/>
      <protection/>
    </xf>
    <xf numFmtId="0" fontId="17" fillId="0" borderId="16" xfId="63" applyFont="1" applyFill="1" applyBorder="1" applyAlignment="1">
      <alignment horizontal="center" vertical="center" wrapText="1"/>
      <protection/>
    </xf>
    <xf numFmtId="0" fontId="13" fillId="0" borderId="29" xfId="63" applyFont="1" applyFill="1" applyBorder="1" applyAlignment="1">
      <alignment horizontal="center" vertical="center" wrapText="1"/>
      <protection/>
    </xf>
    <xf numFmtId="0" fontId="13" fillId="0" borderId="19" xfId="63" applyFont="1" applyFill="1" applyBorder="1" applyAlignment="1">
      <alignment horizontal="center" vertical="center" wrapText="1"/>
      <protection/>
    </xf>
    <xf numFmtId="0" fontId="13" fillId="0" borderId="11" xfId="63" applyFont="1" applyFill="1" applyBorder="1" applyAlignment="1">
      <alignment horizontal="center" vertical="center" wrapText="1"/>
      <protection/>
    </xf>
    <xf numFmtId="0" fontId="57" fillId="0" borderId="18" xfId="63" applyFont="1" applyBorder="1" applyAlignment="1">
      <alignment horizontal="center"/>
      <protection/>
    </xf>
    <xf numFmtId="0" fontId="57" fillId="0" borderId="0" xfId="63" applyFont="1" applyBorder="1" applyAlignment="1">
      <alignment horizontal="center"/>
      <protection/>
    </xf>
    <xf numFmtId="0" fontId="57" fillId="0" borderId="0" xfId="63" applyFont="1" applyFill="1" applyBorder="1" applyAlignment="1">
      <alignment horizontal="center"/>
      <protection/>
    </xf>
    <xf numFmtId="0" fontId="35" fillId="0" borderId="10" xfId="57" applyFont="1" applyFill="1" applyBorder="1" applyAlignment="1">
      <alignment horizontal="center" vertical="center" wrapText="1"/>
      <protection/>
    </xf>
    <xf numFmtId="0" fontId="43" fillId="0" borderId="0" xfId="0" applyFont="1" applyFill="1" applyAlignment="1">
      <alignment horizontal="right"/>
    </xf>
    <xf numFmtId="0" fontId="44" fillId="0" borderId="0" xfId="57" applyFont="1" applyFill="1" applyAlignment="1">
      <alignment horizontal="center"/>
      <protection/>
    </xf>
    <xf numFmtId="0" fontId="45" fillId="0" borderId="0" xfId="57" applyFont="1" applyFill="1" applyAlignment="1">
      <alignment horizontal="center"/>
      <protection/>
    </xf>
    <xf numFmtId="0" fontId="46" fillId="0" borderId="0" xfId="57" applyFont="1" applyFill="1" applyAlignment="1">
      <alignment horizontal="center"/>
      <protection/>
    </xf>
    <xf numFmtId="0" fontId="1" fillId="0" borderId="0" xfId="62" applyFont="1" applyAlignment="1">
      <alignment horizontal="center"/>
      <protection/>
    </xf>
    <xf numFmtId="0" fontId="38" fillId="0" borderId="10" xfId="62" applyFont="1" applyBorder="1" applyAlignment="1">
      <alignment horizontal="center" vertical="center" wrapText="1"/>
      <protection/>
    </xf>
    <xf numFmtId="0" fontId="5" fillId="0" borderId="0" xfId="62" applyFont="1" applyAlignment="1">
      <alignment horizontal="center" vertical="center"/>
      <protection/>
    </xf>
    <xf numFmtId="0" fontId="0" fillId="0" borderId="12" xfId="0" applyFont="1" applyFill="1" applyBorder="1" applyAlignment="1">
      <alignment/>
    </xf>
    <xf numFmtId="0" fontId="0" fillId="0" borderId="0" xfId="0" applyFont="1" applyFill="1" applyAlignment="1">
      <alignment/>
    </xf>
    <xf numFmtId="0" fontId="38" fillId="7" borderId="10" xfId="62" applyFont="1" applyFill="1" applyBorder="1" applyAlignment="1">
      <alignment horizontal="center" vertical="center" wrapText="1"/>
      <protection/>
    </xf>
    <xf numFmtId="0" fontId="38" fillId="24" borderId="10" xfId="62" applyFont="1" applyFill="1" applyBorder="1" applyAlignment="1">
      <alignment horizontal="center" vertical="center" wrapText="1"/>
      <protection/>
    </xf>
    <xf numFmtId="0" fontId="38" fillId="24" borderId="10" xfId="62" applyFont="1" applyFill="1" applyBorder="1" applyAlignment="1">
      <alignment horizontal="center" vertical="center"/>
      <protection/>
    </xf>
    <xf numFmtId="0" fontId="31" fillId="0" borderId="0" xfId="62" applyFont="1" applyAlignment="1">
      <alignment horizontal="center" vertical="center"/>
      <protection/>
    </xf>
    <xf numFmtId="0" fontId="36" fillId="0" borderId="0" xfId="62" applyFont="1" applyAlignment="1">
      <alignment horizontal="center" vertical="center"/>
      <protection/>
    </xf>
    <xf numFmtId="0" fontId="37" fillId="0" borderId="13" xfId="62" applyFont="1" applyBorder="1" applyAlignment="1">
      <alignment horizontal="center" vertical="center" wrapText="1"/>
      <protection/>
    </xf>
    <xf numFmtId="0" fontId="37" fillId="0" borderId="15" xfId="62" applyFont="1" applyBorder="1" applyAlignment="1">
      <alignment horizontal="center" vertical="center" wrapText="1"/>
      <protection/>
    </xf>
    <xf numFmtId="0" fontId="37" fillId="0" borderId="16" xfId="62" applyFont="1" applyBorder="1" applyAlignment="1">
      <alignment horizontal="center" vertical="center" wrapText="1"/>
      <protection/>
    </xf>
    <xf numFmtId="0" fontId="37" fillId="24" borderId="10" xfId="62" applyFont="1" applyFill="1" applyBorder="1" applyAlignment="1">
      <alignment horizontal="center" vertical="center" wrapText="1"/>
      <protection/>
    </xf>
    <xf numFmtId="0" fontId="22" fillId="0" borderId="0" xfId="62" applyFont="1" applyAlignment="1">
      <alignment horizontal="center" vertical="center" wrapText="1"/>
      <protection/>
    </xf>
    <xf numFmtId="0" fontId="37" fillId="25" borderId="10" xfId="62" applyFont="1" applyFill="1" applyBorder="1" applyAlignment="1">
      <alignment horizontal="center" vertical="center" wrapText="1"/>
      <protection/>
    </xf>
    <xf numFmtId="0" fontId="38" fillId="24" borderId="17" xfId="62" applyFont="1" applyFill="1" applyBorder="1" applyAlignment="1">
      <alignment horizontal="center" vertical="center" wrapText="1"/>
      <protection/>
    </xf>
    <xf numFmtId="0" fontId="38" fillId="24" borderId="23" xfId="62" applyFont="1" applyFill="1" applyBorder="1" applyAlignment="1">
      <alignment horizontal="center" vertical="center" wrapText="1"/>
      <protection/>
    </xf>
    <xf numFmtId="0" fontId="39" fillId="0" borderId="10" xfId="62" applyFont="1" applyBorder="1" applyAlignment="1">
      <alignment horizontal="center" vertical="center" wrapText="1"/>
      <protection/>
    </xf>
    <xf numFmtId="0" fontId="70" fillId="0" borderId="13" xfId="62" applyFont="1" applyBorder="1" applyAlignment="1">
      <alignment horizontal="center" vertical="center" wrapText="1"/>
      <protection/>
    </xf>
    <xf numFmtId="0" fontId="70" fillId="0" borderId="15" xfId="62" applyFont="1" applyBorder="1" applyAlignment="1">
      <alignment horizontal="center" vertical="center" wrapText="1"/>
      <protection/>
    </xf>
    <xf numFmtId="0" fontId="70" fillId="0" borderId="16" xfId="62" applyFont="1" applyBorder="1" applyAlignment="1">
      <alignment horizontal="center" vertical="center" wrapText="1"/>
      <protection/>
    </xf>
    <xf numFmtId="0" fontId="38" fillId="4" borderId="17" xfId="62" applyFont="1" applyFill="1" applyBorder="1" applyAlignment="1">
      <alignment horizontal="center" vertical="center" wrapText="1"/>
      <protection/>
    </xf>
    <xf numFmtId="0" fontId="38" fillId="4" borderId="14" xfId="62" applyFont="1" applyFill="1" applyBorder="1" applyAlignment="1">
      <alignment horizontal="center" vertical="center" wrapText="1"/>
      <protection/>
    </xf>
    <xf numFmtId="0" fontId="37" fillId="4" borderId="17" xfId="62" applyFont="1" applyFill="1" applyBorder="1" applyAlignment="1">
      <alignment horizontal="center" vertical="center" wrapText="1"/>
      <protection/>
    </xf>
    <xf numFmtId="0" fontId="37" fillId="4" borderId="14" xfId="62" applyFont="1" applyFill="1" applyBorder="1" applyAlignment="1">
      <alignment horizontal="center" vertical="center" wrapText="1"/>
      <protection/>
    </xf>
    <xf numFmtId="0" fontId="26" fillId="0" borderId="0" xfId="62" applyFont="1" applyAlignment="1">
      <alignment horizontal="right" vertical="center" wrapText="1"/>
      <protection/>
    </xf>
    <xf numFmtId="0" fontId="37" fillId="24" borderId="10" xfId="62" applyFont="1" applyFill="1" applyBorder="1" applyAlignment="1">
      <alignment horizontal="center" vertical="center"/>
      <protection/>
    </xf>
    <xf numFmtId="0" fontId="38" fillId="25" borderId="10" xfId="62" applyFont="1" applyFill="1" applyBorder="1" applyAlignment="1">
      <alignment horizontal="center" vertical="center" wrapText="1"/>
      <protection/>
    </xf>
    <xf numFmtId="0" fontId="79" fillId="0" borderId="0" xfId="0" applyFont="1" applyAlignment="1">
      <alignment horizontal="center" wrapText="1"/>
    </xf>
    <xf numFmtId="0" fontId="80" fillId="0" borderId="18" xfId="0" applyFont="1" applyBorder="1" applyAlignment="1">
      <alignment horizontal="left"/>
    </xf>
    <xf numFmtId="0" fontId="78" fillId="0" borderId="10" xfId="0" applyFont="1" applyBorder="1" applyAlignment="1">
      <alignment horizontal="center" vertical="center"/>
    </xf>
    <xf numFmtId="0" fontId="0" fillId="0" borderId="0" xfId="0" applyAlignment="1">
      <alignment horizontal="center" vertical="center" wrapText="1"/>
    </xf>
    <xf numFmtId="0" fontId="71" fillId="0" borderId="10" xfId="0" applyFont="1" applyFill="1" applyBorder="1" applyAlignment="1">
      <alignment horizontal="center" vertical="center"/>
    </xf>
    <xf numFmtId="0" fontId="71" fillId="0" borderId="10" xfId="0" applyFont="1" applyFill="1" applyBorder="1" applyAlignment="1">
      <alignment horizontal="center" vertical="center" wrapText="1"/>
    </xf>
    <xf numFmtId="0" fontId="82" fillId="0" borderId="10" xfId="0" applyFont="1" applyFill="1" applyBorder="1" applyAlignment="1">
      <alignment horizontal="center" wrapText="1"/>
    </xf>
    <xf numFmtId="1" fontId="75" fillId="0" borderId="10" xfId="0" applyNumberFormat="1" applyFont="1" applyFill="1" applyBorder="1" applyAlignment="1">
      <alignment horizontal="center" wrapText="1"/>
    </xf>
    <xf numFmtId="1" fontId="71" fillId="0" borderId="10" xfId="0" applyNumberFormat="1" applyFont="1" applyFill="1" applyBorder="1" applyAlignment="1">
      <alignment horizontal="center" vertical="center" wrapText="1"/>
    </xf>
    <xf numFmtId="0" fontId="52" fillId="0" borderId="10" xfId="0" applyFont="1" applyFill="1" applyBorder="1" applyAlignment="1">
      <alignment horizontal="center"/>
    </xf>
    <xf numFmtId="172" fontId="71" fillId="0" borderId="10" xfId="0" applyNumberFormat="1" applyFont="1" applyFill="1" applyBorder="1" applyAlignment="1">
      <alignment horizontal="center" vertical="center" wrapText="1"/>
    </xf>
    <xf numFmtId="9" fontId="71" fillId="0" borderId="10" xfId="66" applyFont="1" applyFill="1" applyBorder="1" applyAlignment="1">
      <alignment horizontal="center" vertical="center" wrapText="1"/>
    </xf>
    <xf numFmtId="0" fontId="51" fillId="0" borderId="10" xfId="0" applyFont="1" applyFill="1" applyBorder="1" applyAlignment="1">
      <alignment horizontal="center" vertical="center" wrapText="1"/>
    </xf>
    <xf numFmtId="172" fontId="51" fillId="0" borderId="10" xfId="0" applyNumberFormat="1"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0" xfId="0" applyFont="1" applyFill="1" applyAlignment="1">
      <alignment horizontal="center" vertical="center" wrapText="1"/>
    </xf>
    <xf numFmtId="172" fontId="116" fillId="0" borderId="10" xfId="57" applyNumberFormat="1" applyFont="1" applyFill="1" applyBorder="1" applyAlignment="1">
      <alignment horizontal="center"/>
      <protection/>
    </xf>
    <xf numFmtId="172" fontId="116" fillId="0" borderId="10" xfId="57" applyNumberFormat="1" applyFont="1" applyFill="1" applyBorder="1" applyAlignment="1">
      <alignment horizontal="center" vertical="center"/>
      <protection/>
    </xf>
    <xf numFmtId="172" fontId="116" fillId="0" borderId="0" xfId="57" applyNumberFormat="1" applyFont="1" applyFill="1">
      <alignment/>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3_June-11 Jalpaiguri" xfId="60"/>
    <cellStyle name="Normal 3_Mar' 09_NREGS-Jalpaiguri" xfId="61"/>
    <cellStyle name="Normal_APD-II_Mar' 09_NREGS-Jalpaiguri" xfId="62"/>
    <cellStyle name="Normal_April, 08_NREGS" xfId="63"/>
    <cellStyle name="Note" xfId="64"/>
    <cellStyle name="Output" xfId="65"/>
    <cellStyle name="Percent" xfId="66"/>
    <cellStyle name="Percent 2" xfId="67"/>
    <cellStyle name="Title" xfId="68"/>
    <cellStyle name="Total" xfId="69"/>
    <cellStyle name="Warning Text" xfId="70"/>
  </cellStyles>
  <dxfs count="9">
    <dxf>
      <font>
        <b/>
        <i val="0"/>
      </font>
      <fill>
        <patternFill>
          <bgColor indexed="43"/>
        </patternFill>
      </fill>
    </dxf>
    <dxf>
      <font>
        <b/>
        <i val="0"/>
        <color indexed="10"/>
      </font>
      <fill>
        <patternFill>
          <bgColor indexed="43"/>
        </patternFill>
      </fill>
    </dxf>
    <dxf>
      <font>
        <b/>
        <i val="0"/>
      </font>
      <fill>
        <patternFill>
          <bgColor indexed="43"/>
        </patternFill>
      </fill>
    </dxf>
    <dxf>
      <font>
        <b/>
        <i val="0"/>
      </font>
      <fill>
        <patternFill>
          <bgColor indexed="43"/>
        </patternFill>
      </fill>
    </dxf>
    <dxf>
      <font>
        <b/>
        <i val="0"/>
        <color indexed="10"/>
      </font>
      <fill>
        <patternFill>
          <bgColor indexed="43"/>
        </patternFill>
      </fill>
    </dxf>
    <dxf>
      <font>
        <b/>
        <i val="0"/>
        <color indexed="10"/>
      </font>
      <fill>
        <patternFill>
          <bgColor indexed="13"/>
        </patternFill>
      </fill>
    </dxf>
    <dxf>
      <font>
        <b/>
        <i val="0"/>
      </font>
      <fill>
        <patternFill>
          <bgColor indexed="43"/>
        </patternFill>
      </fill>
    </dxf>
    <dxf>
      <font>
        <b/>
        <i val="0"/>
        <color indexed="10"/>
      </font>
      <fill>
        <patternFill>
          <bgColor indexed="13"/>
        </patternFill>
      </fill>
    </dxf>
    <dxf>
      <font>
        <b/>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0"/>
      <c:rotY val="20"/>
      <c:depthPercent val="100"/>
      <c:rAngAx val="1"/>
    </c:view3D>
    <c:plotArea>
      <c:layout/>
      <c:bar3DChart>
        <c:barDir val="col"/>
        <c:grouping val="clustered"/>
        <c:varyColors val="0"/>
        <c:ser>
          <c:idx val="0"/>
          <c:order val="0"/>
          <c:tx>
            <c:strRef>
              <c:f>'Part-II'!#REF!</c:f>
              <c:strCache>
                <c:ptCount val="1"/>
                <c:pt idx="0">
                  <c:v>#REF!</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'Part-II'!#REF!</c:f>
              <c:strCache>
                <c:ptCount val="1"/>
                <c:pt idx="0">
                  <c:v>1</c:v>
                </c:pt>
              </c:strCache>
            </c:strRef>
          </c:cat>
          <c:val>
            <c:numRef>
              <c:f>'Part-II'!#REF!</c:f>
              <c:numCache>
                <c:ptCount val="1"/>
                <c:pt idx="0">
                  <c:v>1</c:v>
                </c:pt>
              </c:numCache>
            </c:numRef>
          </c:val>
          <c:shape val="cone"/>
        </c:ser>
        <c:shape val="cone"/>
        <c:axId val="40255174"/>
        <c:axId val="26752247"/>
      </c:bar3DChart>
      <c:catAx>
        <c:axId val="4025517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400" b="0" i="0" u="none" baseline="0">
                <a:solidFill>
                  <a:srgbClr val="000000"/>
                </a:solidFill>
                <a:latin typeface="Calibri"/>
                <a:ea typeface="Calibri"/>
                <a:cs typeface="Calibri"/>
              </a:defRPr>
            </a:pPr>
          </a:p>
        </c:txPr>
        <c:crossAx val="26752247"/>
        <c:crosses val="autoZero"/>
        <c:auto val="1"/>
        <c:lblOffset val="100"/>
        <c:tickLblSkip val="1"/>
        <c:noMultiLvlLbl val="0"/>
      </c:catAx>
      <c:valAx>
        <c:axId val="26752247"/>
        <c:scaling>
          <c:orientation val="minMax"/>
        </c:scaling>
        <c:axPos val="l"/>
        <c:delete val="1"/>
        <c:majorTickMark val="out"/>
        <c:minorTickMark val="none"/>
        <c:tickLblPos val="nextTo"/>
        <c:crossAx val="4025517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4"/>
      <c:rotY val="20"/>
      <c:depthPercent val="100"/>
      <c:rAngAx val="1"/>
    </c:view3D>
    <c:plotArea>
      <c:layout/>
      <c:bar3DChart>
        <c:barDir val="col"/>
        <c:grouping val="clustered"/>
        <c:varyColors val="0"/>
        <c:ser>
          <c:idx val="0"/>
          <c:order val="0"/>
          <c:tx>
            <c:strRef>
              <c:f>'Part-II'!#REF!</c:f>
              <c:strCache>
                <c:ptCount val="1"/>
                <c:pt idx="0">
                  <c:v>#REF!</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10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'Part-II'!#REF!</c:f>
              <c:strCache>
                <c:ptCount val="1"/>
                <c:pt idx="0">
                  <c:v>1</c:v>
                </c:pt>
              </c:strCache>
            </c:strRef>
          </c:cat>
          <c:val>
            <c:numRef>
              <c:f>'Part-II'!#REF!</c:f>
              <c:numCache>
                <c:ptCount val="1"/>
                <c:pt idx="0">
                  <c:v>1</c:v>
                </c:pt>
              </c:numCache>
            </c:numRef>
          </c:val>
          <c:shape val="cylinder"/>
        </c:ser>
        <c:ser>
          <c:idx val="1"/>
          <c:order val="1"/>
          <c:tx>
            <c:strRef>
              <c:f>'Part-II'!#REF!</c:f>
              <c:strCache>
                <c:ptCount val="1"/>
                <c:pt idx="0">
                  <c:v>#REF!</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10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'Part-II'!#REF!</c:f>
              <c:strCache>
                <c:ptCount val="1"/>
                <c:pt idx="0">
                  <c:v>1</c:v>
                </c:pt>
              </c:strCache>
            </c:strRef>
          </c:cat>
          <c:val>
            <c:numRef>
              <c:f>'Part-II'!#REF!</c:f>
              <c:numCache>
                <c:ptCount val="1"/>
                <c:pt idx="0">
                  <c:v>1</c:v>
                </c:pt>
              </c:numCache>
            </c:numRef>
          </c:val>
          <c:shape val="cylinder"/>
        </c:ser>
        <c:ser>
          <c:idx val="2"/>
          <c:order val="2"/>
          <c:tx>
            <c:strRef>
              <c:f>'Part-II'!#REF!</c:f>
              <c:strCache>
                <c:ptCount val="1"/>
                <c:pt idx="0">
                  <c:v>#REF!</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10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'Part-II'!#REF!</c:f>
              <c:strCache>
                <c:ptCount val="1"/>
                <c:pt idx="0">
                  <c:v>1</c:v>
                </c:pt>
              </c:strCache>
            </c:strRef>
          </c:cat>
          <c:val>
            <c:numRef>
              <c:f>'Part-II'!#REF!</c:f>
              <c:numCache>
                <c:ptCount val="1"/>
                <c:pt idx="0">
                  <c:v>1</c:v>
                </c:pt>
              </c:numCache>
            </c:numRef>
          </c:val>
          <c:shape val="cylinder"/>
        </c:ser>
        <c:shape val="cylinder"/>
        <c:axId val="39443632"/>
        <c:axId val="19448369"/>
      </c:bar3DChart>
      <c:catAx>
        <c:axId val="3944363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100" b="0" i="0" u="none" baseline="0">
                <a:solidFill>
                  <a:srgbClr val="000000"/>
                </a:solidFill>
                <a:latin typeface="Calibri"/>
                <a:ea typeface="Calibri"/>
                <a:cs typeface="Calibri"/>
              </a:defRPr>
            </a:pPr>
          </a:p>
        </c:txPr>
        <c:crossAx val="19448369"/>
        <c:crosses val="autoZero"/>
        <c:auto val="1"/>
        <c:lblOffset val="100"/>
        <c:tickLblSkip val="1"/>
        <c:noMultiLvlLbl val="0"/>
      </c:catAx>
      <c:valAx>
        <c:axId val="19448369"/>
        <c:scaling>
          <c:orientation val="minMax"/>
        </c:scaling>
        <c:axPos val="l"/>
        <c:delete val="1"/>
        <c:majorTickMark val="out"/>
        <c:minorTickMark val="none"/>
        <c:tickLblPos val="nextTo"/>
        <c:crossAx val="39443632"/>
        <c:crossesAt val="1"/>
        <c:crossBetween val="between"/>
        <c:dispUnits/>
      </c:valAx>
      <c:spPr>
        <a:noFill/>
        <a:ln>
          <a:noFill/>
        </a:ln>
      </c:spPr>
    </c:plotArea>
    <c:legend>
      <c:legendPos val="r"/>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10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'Part-II'!$B$11:$B$23</c:f>
              <c:strCache/>
            </c:strRef>
          </c:cat>
          <c:val>
            <c:numRef>
              <c:f>'Part-II'!$K$11:$K$23</c:f>
              <c:numCache/>
            </c:numRef>
          </c:val>
        </c:ser>
        <c:axId val="40817594"/>
        <c:axId val="31814027"/>
      </c:barChart>
      <c:catAx>
        <c:axId val="4081759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1814027"/>
        <c:crosses val="autoZero"/>
        <c:auto val="1"/>
        <c:lblOffset val="100"/>
        <c:tickLblSkip val="1"/>
        <c:noMultiLvlLbl val="0"/>
      </c:catAx>
      <c:valAx>
        <c:axId val="31814027"/>
        <c:scaling>
          <c:orientation val="minMax"/>
        </c:scaling>
        <c:axPos val="l"/>
        <c:majorGridlines>
          <c:spPr>
            <a:ln w="3175">
              <a:solidFill>
                <a:srgbClr val="808080"/>
              </a:solidFill>
            </a:ln>
          </c:spPr>
        </c:majorGridlines>
        <c:delete val="1"/>
        <c:majorTickMark val="out"/>
        <c:minorTickMark val="none"/>
        <c:tickLblPos val="nextTo"/>
        <c:crossAx val="4081759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95250</xdr:rowOff>
    </xdr:from>
    <xdr:to>
      <xdr:col>1</xdr:col>
      <xdr:colOff>228600</xdr:colOff>
      <xdr:row>2</xdr:row>
      <xdr:rowOff>152400</xdr:rowOff>
    </xdr:to>
    <xdr:pic>
      <xdr:nvPicPr>
        <xdr:cNvPr id="1" name="Picture 1" descr="Mahatma Gandhi NREGA_Final logo"/>
        <xdr:cNvPicPr preferRelativeResize="1">
          <a:picLocks noChangeAspect="1"/>
        </xdr:cNvPicPr>
      </xdr:nvPicPr>
      <xdr:blipFill>
        <a:blip r:embed="rId1"/>
        <a:stretch>
          <a:fillRect/>
        </a:stretch>
      </xdr:blipFill>
      <xdr:spPr>
        <a:xfrm>
          <a:off x="133350" y="95250"/>
          <a:ext cx="40005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28</xdr:row>
      <xdr:rowOff>0</xdr:rowOff>
    </xdr:from>
    <xdr:to>
      <xdr:col>9</xdr:col>
      <xdr:colOff>400050</xdr:colOff>
      <xdr:row>28</xdr:row>
      <xdr:rowOff>0</xdr:rowOff>
    </xdr:to>
    <xdr:sp>
      <xdr:nvSpPr>
        <xdr:cNvPr id="1" name="Line 1"/>
        <xdr:cNvSpPr>
          <a:spLocks/>
        </xdr:cNvSpPr>
      </xdr:nvSpPr>
      <xdr:spPr>
        <a:xfrm flipV="1">
          <a:off x="3524250" y="7639050"/>
          <a:ext cx="3228975"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276225</xdr:colOff>
      <xdr:row>56</xdr:row>
      <xdr:rowOff>0</xdr:rowOff>
    </xdr:from>
    <xdr:to>
      <xdr:col>24</xdr:col>
      <xdr:colOff>676275</xdr:colOff>
      <xdr:row>56</xdr:row>
      <xdr:rowOff>0</xdr:rowOff>
    </xdr:to>
    <xdr:graphicFrame>
      <xdr:nvGraphicFramePr>
        <xdr:cNvPr id="2" name="Chart 4"/>
        <xdr:cNvGraphicFramePr/>
      </xdr:nvGraphicFramePr>
      <xdr:xfrm>
        <a:off x="5162550" y="17221200"/>
        <a:ext cx="9744075" cy="0"/>
      </xdr:xfrm>
      <a:graphic>
        <a:graphicData uri="http://schemas.openxmlformats.org/drawingml/2006/chart">
          <c:chart xmlns:c="http://schemas.openxmlformats.org/drawingml/2006/chart" r:id="rId1"/>
        </a:graphicData>
      </a:graphic>
    </xdr:graphicFrame>
    <xdr:clientData/>
  </xdr:twoCellAnchor>
  <xdr:twoCellAnchor>
    <xdr:from>
      <xdr:col>9</xdr:col>
      <xdr:colOff>390525</xdr:colOff>
      <xdr:row>56</xdr:row>
      <xdr:rowOff>0</xdr:rowOff>
    </xdr:from>
    <xdr:to>
      <xdr:col>26</xdr:col>
      <xdr:colOff>200025</xdr:colOff>
      <xdr:row>56</xdr:row>
      <xdr:rowOff>0</xdr:rowOff>
    </xdr:to>
    <xdr:graphicFrame>
      <xdr:nvGraphicFramePr>
        <xdr:cNvPr id="3" name="Chart 5"/>
        <xdr:cNvGraphicFramePr/>
      </xdr:nvGraphicFramePr>
      <xdr:xfrm>
        <a:off x="6743700" y="17221200"/>
        <a:ext cx="9458325" cy="0"/>
      </xdr:xfrm>
      <a:graphic>
        <a:graphicData uri="http://schemas.openxmlformats.org/drawingml/2006/chart">
          <c:chart xmlns:c="http://schemas.openxmlformats.org/drawingml/2006/chart" r:id="rId2"/>
        </a:graphicData>
      </a:graphic>
    </xdr:graphicFrame>
    <xdr:clientData/>
  </xdr:twoCellAnchor>
  <xdr:twoCellAnchor>
    <xdr:from>
      <xdr:col>1</xdr:col>
      <xdr:colOff>38100</xdr:colOff>
      <xdr:row>56</xdr:row>
      <xdr:rowOff>0</xdr:rowOff>
    </xdr:from>
    <xdr:to>
      <xdr:col>7</xdr:col>
      <xdr:colOff>28575</xdr:colOff>
      <xdr:row>56</xdr:row>
      <xdr:rowOff>0</xdr:rowOff>
    </xdr:to>
    <xdr:graphicFrame>
      <xdr:nvGraphicFramePr>
        <xdr:cNvPr id="4" name="Chart 6"/>
        <xdr:cNvGraphicFramePr/>
      </xdr:nvGraphicFramePr>
      <xdr:xfrm>
        <a:off x="342900" y="17221200"/>
        <a:ext cx="4572000" cy="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Oct-09%20Jalpaigur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ogress%20Report\Monthly%20Report\2011-12\MPR%20AUGUST%202011\Mar-11%20Jalpaigur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t-I"/>
      <sheetName val="Part-II"/>
      <sheetName val="Part-III."/>
      <sheetName val="Part-IV"/>
      <sheetName val="Part-V-A"/>
      <sheetName val="Part-V-B"/>
    </sheetNames>
    <sheetDataSet>
      <sheetData sheetId="1">
        <row r="13">
          <cell r="M13">
            <v>48.05399</v>
          </cell>
          <cell r="P13">
            <v>412.90166</v>
          </cell>
        </row>
        <row r="14">
          <cell r="M14">
            <v>137.74871</v>
          </cell>
          <cell r="P14">
            <v>598.7379599999999</v>
          </cell>
        </row>
        <row r="15">
          <cell r="M15">
            <v>172.64584</v>
          </cell>
          <cell r="P15">
            <v>849.44661</v>
          </cell>
        </row>
        <row r="16">
          <cell r="M16">
            <v>62.0172</v>
          </cell>
          <cell r="P16">
            <v>320.10741</v>
          </cell>
        </row>
        <row r="17">
          <cell r="M17">
            <v>159.11903</v>
          </cell>
          <cell r="P17">
            <v>591.47947</v>
          </cell>
        </row>
        <row r="18">
          <cell r="M18">
            <v>176.28058</v>
          </cell>
          <cell r="P18">
            <v>632.39854</v>
          </cell>
        </row>
        <row r="19">
          <cell r="M19">
            <v>131.924725</v>
          </cell>
          <cell r="P19">
            <v>543.01556</v>
          </cell>
        </row>
        <row r="20">
          <cell r="M20">
            <v>95.36240000000001</v>
          </cell>
          <cell r="P20">
            <v>400.7859000000001</v>
          </cell>
        </row>
        <row r="21">
          <cell r="M21">
            <v>11.94092</v>
          </cell>
          <cell r="P21">
            <v>223.37577000000002</v>
          </cell>
        </row>
        <row r="22">
          <cell r="M22">
            <v>147.09911</v>
          </cell>
          <cell r="P22">
            <v>554.73423</v>
          </cell>
        </row>
        <row r="23">
          <cell r="M23">
            <v>35.71688</v>
          </cell>
          <cell r="P23">
            <v>259.85586</v>
          </cell>
        </row>
        <row r="24">
          <cell r="M24">
            <v>40.990135</v>
          </cell>
          <cell r="P24">
            <v>224.17524</v>
          </cell>
        </row>
        <row r="25">
          <cell r="M25">
            <v>44.51978</v>
          </cell>
          <cell r="P25">
            <v>423.182895</v>
          </cell>
        </row>
        <row r="26">
          <cell r="M26">
            <v>1263.4193</v>
          </cell>
          <cell r="P26">
            <v>6034.197104999998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t-I"/>
      <sheetName val="Part-II"/>
      <sheetName val="Part-III."/>
      <sheetName val="Part-IV"/>
      <sheetName val="Part-V-A"/>
      <sheetName val="Part-V-B"/>
    </sheetNames>
    <sheetDataSet>
      <sheetData sheetId="0">
        <row r="13">
          <cell r="P13">
            <v>0.01252</v>
          </cell>
        </row>
        <row r="14">
          <cell r="P14">
            <v>0</v>
          </cell>
        </row>
        <row r="15">
          <cell r="P15">
            <v>0</v>
          </cell>
        </row>
        <row r="16">
          <cell r="P16">
            <v>0.85493</v>
          </cell>
        </row>
        <row r="17">
          <cell r="P17">
            <v>0</v>
          </cell>
        </row>
        <row r="18">
          <cell r="P18">
            <v>2.25712</v>
          </cell>
        </row>
        <row r="19">
          <cell r="P19">
            <v>0</v>
          </cell>
        </row>
        <row r="20">
          <cell r="P20">
            <v>0</v>
          </cell>
        </row>
        <row r="21">
          <cell r="P21">
            <v>0</v>
          </cell>
        </row>
        <row r="22">
          <cell r="P22">
            <v>0.0074800000000000005</v>
          </cell>
        </row>
        <row r="23">
          <cell r="P23">
            <v>0.0074800000000000005</v>
          </cell>
        </row>
        <row r="24">
          <cell r="P24">
            <v>0.26105</v>
          </cell>
        </row>
        <row r="25">
          <cell r="P25">
            <v>0.011335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Y56"/>
  <sheetViews>
    <sheetView view="pageBreakPreview" zoomScale="60" zoomScaleNormal="70" zoomScalePageLayoutView="0" workbookViewId="0" topLeftCell="A7">
      <selection activeCell="V26" sqref="V26"/>
    </sheetView>
  </sheetViews>
  <sheetFormatPr defaultColWidth="9.140625" defaultRowHeight="15"/>
  <cols>
    <col min="1" max="1" width="4.57421875" style="128" customWidth="1"/>
    <col min="2" max="2" width="22.00390625" style="128" bestFit="1" customWidth="1"/>
    <col min="3" max="3" width="14.7109375" style="128" customWidth="1"/>
    <col min="4" max="4" width="10.140625" style="128" bestFit="1" customWidth="1"/>
    <col min="5" max="5" width="9.140625" style="128" bestFit="1" customWidth="1"/>
    <col min="6" max="6" width="10.140625" style="128" bestFit="1" customWidth="1"/>
    <col min="7" max="7" width="12.28125" style="128" customWidth="1"/>
    <col min="8" max="8" width="12.7109375" style="128" customWidth="1"/>
    <col min="9" max="9" width="8.8515625" style="128" customWidth="1"/>
    <col min="10" max="10" width="11.28125" style="128" customWidth="1"/>
    <col min="11" max="11" width="11.8515625" style="128" customWidth="1"/>
    <col min="12" max="12" width="9.8515625" style="128" customWidth="1"/>
    <col min="13" max="13" width="16.8515625" style="128" bestFit="1" customWidth="1"/>
    <col min="14" max="14" width="15.57421875" style="128" bestFit="1" customWidth="1"/>
    <col min="15" max="15" width="14.7109375" style="128" customWidth="1"/>
    <col min="16" max="16" width="16.140625" style="128" bestFit="1" customWidth="1"/>
    <col min="17" max="17" width="15.00390625" style="128" customWidth="1"/>
    <col min="18" max="18" width="21.421875" style="128" customWidth="1"/>
    <col min="19" max="19" width="8.8515625" style="128" customWidth="1"/>
    <col min="20" max="20" width="7.7109375" style="128" customWidth="1"/>
    <col min="21" max="21" width="7.421875" style="128" customWidth="1"/>
    <col min="22" max="22" width="11.8515625" style="205" customWidth="1"/>
    <col min="23" max="23" width="9.57421875" style="205" customWidth="1"/>
    <col min="24" max="24" width="11.7109375" style="205" bestFit="1" customWidth="1"/>
    <col min="25" max="25" width="9.28125" style="205" bestFit="1" customWidth="1"/>
    <col min="26" max="26" width="5.00390625" style="205" customWidth="1"/>
    <col min="27" max="29" width="9.140625" style="205" customWidth="1"/>
    <col min="30" max="30" width="11.28125" style="205" customWidth="1"/>
    <col min="31" max="32" width="9.140625" style="205" customWidth="1"/>
    <col min="33" max="33" width="9.140625" style="206" customWidth="1"/>
    <col min="34" max="34" width="14.28125" style="206" customWidth="1"/>
    <col min="35" max="37" width="9.140625" style="206" customWidth="1"/>
    <col min="38" max="38" width="31.7109375" style="206" customWidth="1"/>
    <col min="39" max="39" width="27.57421875" style="206" customWidth="1"/>
    <col min="40" max="51" width="9.140625" style="206" customWidth="1"/>
    <col min="52" max="16384" width="9.140625" style="205" customWidth="1"/>
  </cols>
  <sheetData>
    <row r="1" spans="1:51" s="1" customFormat="1" ht="12" customHeight="1">
      <c r="A1" s="195"/>
      <c r="B1" s="127"/>
      <c r="C1" s="127"/>
      <c r="D1" s="195"/>
      <c r="E1" s="195"/>
      <c r="F1" s="195"/>
      <c r="G1" s="195"/>
      <c r="H1" s="195"/>
      <c r="I1" s="195"/>
      <c r="J1" s="195"/>
      <c r="K1" s="195"/>
      <c r="L1" s="195"/>
      <c r="M1" s="195"/>
      <c r="N1" s="195"/>
      <c r="O1" s="195"/>
      <c r="P1" s="375"/>
      <c r="Q1" s="375"/>
      <c r="R1" s="375"/>
      <c r="S1" s="375"/>
      <c r="T1" s="195"/>
      <c r="U1" s="127"/>
      <c r="AG1" s="112"/>
      <c r="AH1" s="112"/>
      <c r="AI1" s="112"/>
      <c r="AJ1" s="112"/>
      <c r="AK1" s="112"/>
      <c r="AL1" s="112"/>
      <c r="AM1" s="112"/>
      <c r="AN1" s="112"/>
      <c r="AO1" s="112"/>
      <c r="AP1" s="112"/>
      <c r="AQ1" s="112"/>
      <c r="AR1" s="112"/>
      <c r="AS1" s="112"/>
      <c r="AT1" s="112"/>
      <c r="AU1" s="112"/>
      <c r="AV1" s="112"/>
      <c r="AW1" s="112"/>
      <c r="AX1" s="112"/>
      <c r="AY1" s="112"/>
    </row>
    <row r="2" spans="1:51" s="1" customFormat="1" ht="31.5" customHeight="1">
      <c r="A2" s="376" t="s">
        <v>134</v>
      </c>
      <c r="B2" s="376"/>
      <c r="C2" s="376"/>
      <c r="D2" s="376"/>
      <c r="E2" s="376"/>
      <c r="F2" s="376"/>
      <c r="G2" s="376"/>
      <c r="H2" s="376"/>
      <c r="I2" s="376"/>
      <c r="J2" s="376"/>
      <c r="K2" s="376"/>
      <c r="L2" s="376"/>
      <c r="M2" s="376"/>
      <c r="N2" s="376"/>
      <c r="O2" s="376"/>
      <c r="P2" s="376"/>
      <c r="Q2" s="376"/>
      <c r="R2" s="376"/>
      <c r="S2" s="376"/>
      <c r="T2" s="376"/>
      <c r="U2" s="376"/>
      <c r="V2" s="108"/>
      <c r="W2" s="108"/>
      <c r="AG2" s="112"/>
      <c r="AH2" s="112"/>
      <c r="AI2" s="112"/>
      <c r="AJ2" s="112"/>
      <c r="AK2" s="112"/>
      <c r="AL2" s="112"/>
      <c r="AM2" s="112"/>
      <c r="AN2" s="112"/>
      <c r="AO2" s="112"/>
      <c r="AP2" s="112"/>
      <c r="AQ2" s="112"/>
      <c r="AR2" s="112"/>
      <c r="AS2" s="112"/>
      <c r="AT2" s="112"/>
      <c r="AU2" s="112"/>
      <c r="AV2" s="112"/>
      <c r="AW2" s="112"/>
      <c r="AX2" s="112"/>
      <c r="AY2" s="112"/>
    </row>
    <row r="3" spans="1:51" s="1" customFormat="1" ht="15" customHeight="1">
      <c r="A3" s="196"/>
      <c r="B3" s="196"/>
      <c r="C3" s="196"/>
      <c r="D3" s="196"/>
      <c r="E3" s="196"/>
      <c r="F3" s="196"/>
      <c r="G3" s="196"/>
      <c r="H3" s="196"/>
      <c r="I3" s="196"/>
      <c r="J3" s="196"/>
      <c r="K3" s="196"/>
      <c r="L3" s="196"/>
      <c r="M3" s="196"/>
      <c r="N3" s="196"/>
      <c r="O3" s="196"/>
      <c r="P3" s="196"/>
      <c r="Q3" s="196"/>
      <c r="R3" s="196"/>
      <c r="S3" s="196"/>
      <c r="T3" s="127"/>
      <c r="U3" s="127"/>
      <c r="AG3" s="112"/>
      <c r="AH3" s="112"/>
      <c r="AI3" s="112"/>
      <c r="AJ3" s="112"/>
      <c r="AK3" s="112"/>
      <c r="AL3" s="112"/>
      <c r="AM3" s="112"/>
      <c r="AN3" s="112"/>
      <c r="AO3" s="112"/>
      <c r="AP3" s="112"/>
      <c r="AQ3" s="112"/>
      <c r="AR3" s="112"/>
      <c r="AS3" s="112"/>
      <c r="AT3" s="112"/>
      <c r="AU3" s="112"/>
      <c r="AV3" s="112"/>
      <c r="AW3" s="112"/>
      <c r="AX3" s="112"/>
      <c r="AY3" s="112"/>
    </row>
    <row r="4" spans="1:51" s="1" customFormat="1" ht="17.25" customHeight="1">
      <c r="A4" s="377" t="s">
        <v>37</v>
      </c>
      <c r="B4" s="377"/>
      <c r="C4" s="377"/>
      <c r="D4" s="377"/>
      <c r="E4" s="377"/>
      <c r="F4" s="377"/>
      <c r="G4" s="377"/>
      <c r="H4" s="377"/>
      <c r="I4" s="377"/>
      <c r="J4" s="377"/>
      <c r="K4" s="377"/>
      <c r="L4" s="377"/>
      <c r="M4" s="377"/>
      <c r="N4" s="377"/>
      <c r="O4" s="377"/>
      <c r="P4" s="377"/>
      <c r="Q4" s="377"/>
      <c r="R4" s="377"/>
      <c r="S4" s="377"/>
      <c r="T4" s="377"/>
      <c r="U4" s="377"/>
      <c r="V4" s="197"/>
      <c r="W4" s="197"/>
      <c r="AG4" s="112"/>
      <c r="AH4" s="112"/>
      <c r="AI4" s="112"/>
      <c r="AJ4" s="112"/>
      <c r="AK4" s="112"/>
      <c r="AL4" s="112"/>
      <c r="AM4" s="112"/>
      <c r="AN4" s="112"/>
      <c r="AO4" s="112"/>
      <c r="AP4" s="112"/>
      <c r="AQ4" s="112"/>
      <c r="AR4" s="112"/>
      <c r="AS4" s="112"/>
      <c r="AT4" s="112"/>
      <c r="AU4" s="112"/>
      <c r="AV4" s="112"/>
      <c r="AW4" s="112"/>
      <c r="AX4" s="112"/>
      <c r="AY4" s="112"/>
    </row>
    <row r="5" spans="1:51" s="1" customFormat="1" ht="13.5" customHeight="1">
      <c r="A5" s="198"/>
      <c r="B5" s="198"/>
      <c r="C5" s="198"/>
      <c r="D5" s="198"/>
      <c r="E5" s="198"/>
      <c r="F5" s="198"/>
      <c r="G5" s="198"/>
      <c r="H5" s="198"/>
      <c r="I5" s="198"/>
      <c r="J5" s="198"/>
      <c r="K5" s="198"/>
      <c r="L5" s="198"/>
      <c r="M5" s="198"/>
      <c r="N5" s="198"/>
      <c r="O5" s="198"/>
      <c r="P5" s="198"/>
      <c r="Q5" s="198"/>
      <c r="R5" s="198"/>
      <c r="S5" s="199"/>
      <c r="T5" s="127"/>
      <c r="U5" s="127"/>
      <c r="AG5" s="112"/>
      <c r="AH5" s="112"/>
      <c r="AI5" s="112"/>
      <c r="AJ5" s="112"/>
      <c r="AK5" s="112"/>
      <c r="AL5" s="112"/>
      <c r="AM5" s="112"/>
      <c r="AN5" s="112"/>
      <c r="AO5" s="112"/>
      <c r="AP5" s="112"/>
      <c r="AQ5" s="112"/>
      <c r="AR5" s="112"/>
      <c r="AS5" s="112"/>
      <c r="AT5" s="112"/>
      <c r="AU5" s="112"/>
      <c r="AV5" s="112"/>
      <c r="AW5" s="112"/>
      <c r="AX5" s="112"/>
      <c r="AY5" s="112"/>
    </row>
    <row r="6" spans="1:23" ht="18.75">
      <c r="A6" s="378" t="s">
        <v>164</v>
      </c>
      <c r="B6" s="378"/>
      <c r="C6" s="378"/>
      <c r="D6" s="378"/>
      <c r="E6" s="378"/>
      <c r="F6" s="378"/>
      <c r="G6" s="378"/>
      <c r="H6" s="378"/>
      <c r="I6" s="378"/>
      <c r="J6" s="378"/>
      <c r="K6" s="378"/>
      <c r="L6" s="378"/>
      <c r="M6" s="378"/>
      <c r="N6" s="378"/>
      <c r="O6" s="378"/>
      <c r="P6" s="378"/>
      <c r="Q6" s="378"/>
      <c r="R6" s="378"/>
      <c r="S6" s="378"/>
      <c r="T6" s="378"/>
      <c r="U6" s="378"/>
      <c r="V6" s="204"/>
      <c r="W6" s="204"/>
    </row>
    <row r="7" spans="1:23" ht="16.5">
      <c r="A7" s="207"/>
      <c r="T7" s="379" t="s">
        <v>21</v>
      </c>
      <c r="U7" s="379"/>
      <c r="V7" s="208"/>
      <c r="W7" s="208"/>
    </row>
    <row r="8" spans="1:51" s="211" customFormat="1" ht="16.5">
      <c r="A8" s="396">
        <v>1</v>
      </c>
      <c r="B8" s="396">
        <v>2</v>
      </c>
      <c r="C8" s="193"/>
      <c r="D8" s="396">
        <v>3</v>
      </c>
      <c r="E8" s="396"/>
      <c r="F8" s="396"/>
      <c r="G8" s="396"/>
      <c r="H8" s="385">
        <v>4</v>
      </c>
      <c r="I8" s="396">
        <v>5</v>
      </c>
      <c r="J8" s="396">
        <v>6</v>
      </c>
      <c r="K8" s="396">
        <v>7</v>
      </c>
      <c r="L8" s="396">
        <v>8</v>
      </c>
      <c r="M8" s="380">
        <v>9</v>
      </c>
      <c r="N8" s="381"/>
      <c r="O8" s="381"/>
      <c r="P8" s="381"/>
      <c r="Q8" s="382"/>
      <c r="R8" s="209"/>
      <c r="S8" s="396">
        <v>10</v>
      </c>
      <c r="T8" s="396">
        <v>11</v>
      </c>
      <c r="U8" s="396">
        <v>12</v>
      </c>
      <c r="V8" s="210"/>
      <c r="W8" s="210"/>
      <c r="AG8" s="210"/>
      <c r="AH8" s="210"/>
      <c r="AI8" s="210"/>
      <c r="AJ8" s="210"/>
      <c r="AK8" s="210"/>
      <c r="AL8" s="210"/>
      <c r="AM8" s="210"/>
      <c r="AN8" s="210"/>
      <c r="AO8" s="210"/>
      <c r="AP8" s="210"/>
      <c r="AQ8" s="210"/>
      <c r="AR8" s="210"/>
      <c r="AS8" s="210"/>
      <c r="AT8" s="210"/>
      <c r="AU8" s="210"/>
      <c r="AV8" s="210"/>
      <c r="AW8" s="210"/>
      <c r="AX8" s="210"/>
      <c r="AY8" s="210"/>
    </row>
    <row r="9" spans="1:51" s="211" customFormat="1" ht="16.5">
      <c r="A9" s="396"/>
      <c r="B9" s="396"/>
      <c r="C9" s="193"/>
      <c r="D9" s="193" t="s">
        <v>16</v>
      </c>
      <c r="E9" s="193" t="s">
        <v>17</v>
      </c>
      <c r="F9" s="193" t="s">
        <v>18</v>
      </c>
      <c r="G9" s="193" t="s">
        <v>19</v>
      </c>
      <c r="H9" s="386"/>
      <c r="I9" s="396">
        <v>5</v>
      </c>
      <c r="J9" s="396">
        <v>6</v>
      </c>
      <c r="K9" s="396">
        <v>7</v>
      </c>
      <c r="L9" s="396">
        <v>8</v>
      </c>
      <c r="M9" s="193" t="s">
        <v>16</v>
      </c>
      <c r="N9" s="193" t="s">
        <v>17</v>
      </c>
      <c r="O9" s="193" t="s">
        <v>18</v>
      </c>
      <c r="P9" s="193" t="s">
        <v>19</v>
      </c>
      <c r="Q9" s="193" t="s">
        <v>20</v>
      </c>
      <c r="R9" s="193"/>
      <c r="S9" s="396"/>
      <c r="T9" s="396"/>
      <c r="U9" s="396"/>
      <c r="V9" s="210"/>
      <c r="W9" s="210"/>
      <c r="AG9" s="210"/>
      <c r="AH9" s="210"/>
      <c r="AI9" s="210"/>
      <c r="AJ9" s="210"/>
      <c r="AK9" s="210"/>
      <c r="AL9" s="210"/>
      <c r="AM9" s="210"/>
      <c r="AN9" s="210"/>
      <c r="AO9" s="210"/>
      <c r="AP9" s="210"/>
      <c r="AQ9" s="210"/>
      <c r="AR9" s="210"/>
      <c r="AS9" s="210"/>
      <c r="AT9" s="210"/>
      <c r="AU9" s="210"/>
      <c r="AV9" s="210"/>
      <c r="AW9" s="210"/>
      <c r="AX9" s="210"/>
      <c r="AY9" s="210"/>
    </row>
    <row r="10" spans="1:51" s="213" customFormat="1" ht="57" customHeight="1">
      <c r="A10" s="390" t="s">
        <v>0</v>
      </c>
      <c r="B10" s="390" t="s">
        <v>22</v>
      </c>
      <c r="C10" s="383" t="s">
        <v>103</v>
      </c>
      <c r="D10" s="390" t="s">
        <v>1</v>
      </c>
      <c r="E10" s="390"/>
      <c r="F10" s="390"/>
      <c r="G10" s="390"/>
      <c r="H10" s="383" t="s">
        <v>6</v>
      </c>
      <c r="I10" s="390" t="s">
        <v>7</v>
      </c>
      <c r="J10" s="390" t="s">
        <v>8</v>
      </c>
      <c r="K10" s="391" t="s">
        <v>9</v>
      </c>
      <c r="L10" s="390" t="s">
        <v>10</v>
      </c>
      <c r="M10" s="392" t="s">
        <v>11</v>
      </c>
      <c r="N10" s="393"/>
      <c r="O10" s="393"/>
      <c r="P10" s="393"/>
      <c r="Q10" s="393"/>
      <c r="R10" s="394"/>
      <c r="S10" s="390" t="s">
        <v>13</v>
      </c>
      <c r="T10" s="390" t="s">
        <v>14</v>
      </c>
      <c r="U10" s="390" t="s">
        <v>15</v>
      </c>
      <c r="V10" s="212"/>
      <c r="W10" s="212"/>
      <c r="AG10" s="212"/>
      <c r="AH10" s="212"/>
      <c r="AI10" s="212"/>
      <c r="AJ10" s="212"/>
      <c r="AK10" s="212"/>
      <c r="AL10" s="212"/>
      <c r="AM10" s="212"/>
      <c r="AN10" s="212"/>
      <c r="AO10" s="212"/>
      <c r="AP10" s="212"/>
      <c r="AQ10" s="212"/>
      <c r="AR10" s="212"/>
      <c r="AS10" s="212"/>
      <c r="AT10" s="212"/>
      <c r="AU10" s="212"/>
      <c r="AV10" s="212"/>
      <c r="AW10" s="212"/>
      <c r="AX10" s="212"/>
      <c r="AY10" s="212"/>
    </row>
    <row r="11" spans="1:51" s="213" customFormat="1" ht="111.75" customHeight="1">
      <c r="A11" s="390"/>
      <c r="B11" s="390"/>
      <c r="C11" s="384"/>
      <c r="D11" s="202" t="s">
        <v>2</v>
      </c>
      <c r="E11" s="202" t="s">
        <v>3</v>
      </c>
      <c r="F11" s="202" t="s">
        <v>4</v>
      </c>
      <c r="G11" s="202" t="s">
        <v>5</v>
      </c>
      <c r="H11" s="384"/>
      <c r="I11" s="390"/>
      <c r="J11" s="390"/>
      <c r="K11" s="391"/>
      <c r="L11" s="390"/>
      <c r="M11" s="214" t="s">
        <v>2</v>
      </c>
      <c r="N11" s="214" t="s">
        <v>3</v>
      </c>
      <c r="O11" s="214" t="s">
        <v>4</v>
      </c>
      <c r="P11" s="214" t="s">
        <v>5</v>
      </c>
      <c r="Q11" s="214" t="s">
        <v>12</v>
      </c>
      <c r="R11" s="214" t="s">
        <v>117</v>
      </c>
      <c r="S11" s="390"/>
      <c r="T11" s="390"/>
      <c r="U11" s="390"/>
      <c r="V11" s="370" t="s">
        <v>136</v>
      </c>
      <c r="W11" s="368" t="s">
        <v>137</v>
      </c>
      <c r="AG11" s="212"/>
      <c r="AH11" s="212"/>
      <c r="AI11" s="212"/>
      <c r="AJ11" s="212"/>
      <c r="AK11" s="212"/>
      <c r="AL11" s="212"/>
      <c r="AM11" s="212"/>
      <c r="AN11" s="212"/>
      <c r="AO11" s="212"/>
      <c r="AP11" s="212"/>
      <c r="AQ11" s="212"/>
      <c r="AR11" s="212"/>
      <c r="AS11" s="212"/>
      <c r="AT11" s="212"/>
      <c r="AU11" s="212"/>
      <c r="AV11" s="212"/>
      <c r="AW11" s="212"/>
      <c r="AX11" s="212"/>
      <c r="AY11" s="212"/>
    </row>
    <row r="12" spans="1:51" s="217" customFormat="1" ht="15.75">
      <c r="A12" s="200">
        <v>1</v>
      </c>
      <c r="B12" s="200">
        <v>2</v>
      </c>
      <c r="C12" s="216"/>
      <c r="D12" s="200" t="s">
        <v>119</v>
      </c>
      <c r="E12" s="200" t="s">
        <v>120</v>
      </c>
      <c r="F12" s="200" t="s">
        <v>121</v>
      </c>
      <c r="G12" s="200" t="s">
        <v>122</v>
      </c>
      <c r="H12" s="216">
        <v>4</v>
      </c>
      <c r="I12" s="200">
        <v>5</v>
      </c>
      <c r="J12" s="200">
        <v>6</v>
      </c>
      <c r="K12" s="200">
        <v>7</v>
      </c>
      <c r="L12" s="200">
        <v>8</v>
      </c>
      <c r="M12" s="200" t="s">
        <v>123</v>
      </c>
      <c r="N12" s="200" t="s">
        <v>124</v>
      </c>
      <c r="O12" s="200" t="s">
        <v>125</v>
      </c>
      <c r="P12" s="200" t="s">
        <v>126</v>
      </c>
      <c r="Q12" s="200" t="s">
        <v>127</v>
      </c>
      <c r="R12" s="200" t="s">
        <v>118</v>
      </c>
      <c r="S12" s="200">
        <v>10</v>
      </c>
      <c r="T12" s="200">
        <v>11</v>
      </c>
      <c r="U12" s="200">
        <v>12</v>
      </c>
      <c r="V12" s="371"/>
      <c r="W12" s="369"/>
      <c r="AG12" s="215"/>
      <c r="AH12" s="215"/>
      <c r="AI12" s="215"/>
      <c r="AJ12" s="215"/>
      <c r="AK12" s="215"/>
      <c r="AL12" s="215"/>
      <c r="AM12" s="215"/>
      <c r="AN12" s="215"/>
      <c r="AO12" s="215"/>
      <c r="AP12" s="215"/>
      <c r="AQ12" s="215"/>
      <c r="AR12" s="215"/>
      <c r="AS12" s="215"/>
      <c r="AT12" s="215"/>
      <c r="AU12" s="215"/>
      <c r="AV12" s="215"/>
      <c r="AW12" s="215"/>
      <c r="AX12" s="215"/>
      <c r="AY12" s="215"/>
    </row>
    <row r="13" spans="1:51" s="193" customFormat="1" ht="26.25" customHeight="1">
      <c r="A13" s="327">
        <v>1</v>
      </c>
      <c r="B13" s="327" t="s">
        <v>23</v>
      </c>
      <c r="C13" s="328">
        <v>40448</v>
      </c>
      <c r="D13" s="328">
        <v>21046</v>
      </c>
      <c r="E13" s="328">
        <v>8586</v>
      </c>
      <c r="F13" s="328">
        <v>10816</v>
      </c>
      <c r="G13" s="328">
        <f aca="true" t="shared" si="0" ref="G13:G25">SUM(D13:F13)</f>
        <v>40448</v>
      </c>
      <c r="H13" s="329">
        <v>3332</v>
      </c>
      <c r="I13" s="329"/>
      <c r="J13" s="329">
        <v>3332</v>
      </c>
      <c r="K13" s="330">
        <v>1156</v>
      </c>
      <c r="L13" s="363"/>
      <c r="M13" s="366">
        <v>1.15</v>
      </c>
      <c r="N13" s="366">
        <v>0.39149</v>
      </c>
      <c r="O13" s="366">
        <v>0.34452</v>
      </c>
      <c r="P13" s="364">
        <f aca="true" t="shared" si="1" ref="P13:P26">SUM(M13:O13)</f>
        <v>1.88601</v>
      </c>
      <c r="Q13" s="332">
        <v>0.61839</v>
      </c>
      <c r="R13" s="332">
        <v>0.03566</v>
      </c>
      <c r="S13" s="328">
        <v>0</v>
      </c>
      <c r="T13" s="328">
        <v>545</v>
      </c>
      <c r="U13" s="328">
        <v>7</v>
      </c>
      <c r="V13" s="333">
        <f aca="true" t="shared" si="2" ref="V13:V26">IF(Q13&lt;=0,"N.A.",Q13/P13)</f>
        <v>0.3278826729444701</v>
      </c>
      <c r="W13" s="328">
        <f aca="true" t="shared" si="3" ref="W13:W26">(P13*100000)/J13</f>
        <v>56.60294117647059</v>
      </c>
      <c r="X13" s="193">
        <f aca="true" t="shared" si="4" ref="X13:X26">(P13*100000)/J13</f>
        <v>56.60294117647059</v>
      </c>
      <c r="Y13" s="193">
        <v>1.6276</v>
      </c>
      <c r="AA13" s="193">
        <v>586.25947</v>
      </c>
      <c r="AB13" s="193">
        <v>5.5320336</v>
      </c>
      <c r="AC13" s="193">
        <f>AA13/AB13</f>
        <v>105.97539935404585</v>
      </c>
      <c r="AD13" s="334">
        <f aca="true" t="shared" si="5" ref="AD13:AD25">P13+AB13</f>
        <v>7.4180436</v>
      </c>
      <c r="AE13" s="193">
        <f>AA13+Y13</f>
        <v>587.88707</v>
      </c>
      <c r="AF13" s="193">
        <f>AE13/AD13</f>
        <v>79.25095910733121</v>
      </c>
      <c r="AG13" s="335"/>
      <c r="AH13" s="335"/>
      <c r="AI13" s="335"/>
      <c r="AJ13" s="335"/>
      <c r="AK13" s="335"/>
      <c r="AL13" s="335"/>
      <c r="AM13" s="335"/>
      <c r="AN13" s="335"/>
      <c r="AO13" s="335"/>
      <c r="AP13" s="335"/>
      <c r="AQ13" s="335"/>
      <c r="AR13" s="335"/>
      <c r="AS13" s="335"/>
      <c r="AT13" s="335"/>
      <c r="AU13" s="335"/>
      <c r="AV13" s="335"/>
      <c r="AW13" s="335"/>
      <c r="AX13" s="335"/>
      <c r="AY13" s="335"/>
    </row>
    <row r="14" spans="1:51" s="341" customFormat="1" ht="26.25" customHeight="1">
      <c r="A14" s="327">
        <v>2</v>
      </c>
      <c r="B14" s="327" t="s">
        <v>24</v>
      </c>
      <c r="C14" s="336">
        <v>45057</v>
      </c>
      <c r="D14" s="337">
        <v>17330</v>
      </c>
      <c r="E14" s="337">
        <v>5062</v>
      </c>
      <c r="F14" s="337">
        <v>22665</v>
      </c>
      <c r="G14" s="328">
        <f t="shared" si="0"/>
        <v>45057</v>
      </c>
      <c r="H14" s="329">
        <v>4104</v>
      </c>
      <c r="I14" s="329"/>
      <c r="J14" s="329">
        <v>4104</v>
      </c>
      <c r="K14" s="329">
        <v>766</v>
      </c>
      <c r="L14" s="331"/>
      <c r="M14" s="365">
        <v>0.21032</v>
      </c>
      <c r="N14" s="365">
        <v>0.11503</v>
      </c>
      <c r="O14" s="365">
        <v>0.24679</v>
      </c>
      <c r="P14" s="332">
        <f t="shared" si="1"/>
        <v>0.5721400000000001</v>
      </c>
      <c r="Q14" s="338">
        <v>0.22278</v>
      </c>
      <c r="R14" s="338">
        <v>0.15965</v>
      </c>
      <c r="S14" s="337">
        <v>0</v>
      </c>
      <c r="T14" s="337">
        <v>92</v>
      </c>
      <c r="U14" s="337">
        <v>7</v>
      </c>
      <c r="V14" s="339">
        <f t="shared" si="2"/>
        <v>0.389380221624078</v>
      </c>
      <c r="W14" s="328">
        <f t="shared" si="3"/>
        <v>13.941033138401561</v>
      </c>
      <c r="X14" s="262">
        <f t="shared" si="4"/>
        <v>13.941033138401561</v>
      </c>
      <c r="Y14" s="262">
        <v>0</v>
      </c>
      <c r="Z14" s="262"/>
      <c r="AA14" s="262">
        <v>526.1091</v>
      </c>
      <c r="AB14" s="262">
        <v>5.2303315</v>
      </c>
      <c r="AC14" s="262">
        <f aca="true" t="shared" si="6" ref="AC14:AC25">AA14/AB14</f>
        <v>100.58809847903522</v>
      </c>
      <c r="AD14" s="340">
        <f t="shared" si="5"/>
        <v>5.8024715</v>
      </c>
      <c r="AE14" s="262">
        <f aca="true" t="shared" si="7" ref="AE14:AE25">AA14+Y14</f>
        <v>526.1091</v>
      </c>
      <c r="AF14" s="193">
        <f aca="true" t="shared" si="8" ref="AF14:AF25">AE14/AD14</f>
        <v>90.66982922708021</v>
      </c>
      <c r="AG14" s="335">
        <f>3000000/130</f>
        <v>23076.923076923078</v>
      </c>
      <c r="AH14" s="335">
        <f>AG14*130</f>
        <v>3000000</v>
      </c>
      <c r="AI14" s="335"/>
      <c r="AJ14" s="335"/>
      <c r="AK14" s="335"/>
      <c r="AL14" s="335"/>
      <c r="AM14" s="335"/>
      <c r="AN14" s="335"/>
      <c r="AO14" s="335"/>
      <c r="AP14" s="335"/>
      <c r="AQ14" s="335"/>
      <c r="AR14" s="335"/>
      <c r="AS14" s="335"/>
      <c r="AT14" s="335"/>
      <c r="AU14" s="335"/>
      <c r="AV14" s="335"/>
      <c r="AW14" s="335"/>
      <c r="AX14" s="335"/>
      <c r="AY14" s="335"/>
    </row>
    <row r="15" spans="1:51" s="341" customFormat="1" ht="26.25" customHeight="1">
      <c r="A15" s="327">
        <v>3</v>
      </c>
      <c r="B15" s="327" t="s">
        <v>25</v>
      </c>
      <c r="C15" s="327">
        <v>80508</v>
      </c>
      <c r="D15" s="328">
        <v>39105</v>
      </c>
      <c r="E15" s="328">
        <v>16764</v>
      </c>
      <c r="F15" s="328">
        <v>22691</v>
      </c>
      <c r="G15" s="328">
        <f t="shared" si="0"/>
        <v>78560</v>
      </c>
      <c r="H15" s="337">
        <v>15844</v>
      </c>
      <c r="I15" s="342"/>
      <c r="J15" s="337">
        <v>15844</v>
      </c>
      <c r="K15" s="337">
        <v>7562</v>
      </c>
      <c r="L15" s="331"/>
      <c r="M15" s="338">
        <v>3.97612</v>
      </c>
      <c r="N15" s="338">
        <v>1.20965</v>
      </c>
      <c r="O15" s="338">
        <v>1.63038</v>
      </c>
      <c r="P15" s="332">
        <f t="shared" si="1"/>
        <v>6.8161499999999995</v>
      </c>
      <c r="Q15" s="332">
        <v>2.24654</v>
      </c>
      <c r="R15" s="332">
        <v>0.08485628623829594</v>
      </c>
      <c r="S15" s="328">
        <v>0</v>
      </c>
      <c r="T15" s="331">
        <v>784</v>
      </c>
      <c r="U15" s="328">
        <v>37</v>
      </c>
      <c r="V15" s="333">
        <f t="shared" si="2"/>
        <v>0.32959075137724375</v>
      </c>
      <c r="W15" s="328">
        <f t="shared" si="3"/>
        <v>43.02038626609442</v>
      </c>
      <c r="X15" s="193">
        <f t="shared" si="4"/>
        <v>43.02038626609442</v>
      </c>
      <c r="Y15" s="193">
        <v>0</v>
      </c>
      <c r="Z15" s="193"/>
      <c r="AA15" s="193">
        <v>1462.99558</v>
      </c>
      <c r="AB15" s="193">
        <v>13.668349999999998</v>
      </c>
      <c r="AC15" s="193">
        <f t="shared" si="6"/>
        <v>107.03527346022015</v>
      </c>
      <c r="AD15" s="334">
        <f t="shared" si="5"/>
        <v>20.484499999999997</v>
      </c>
      <c r="AE15" s="193">
        <f t="shared" si="7"/>
        <v>1462.99558</v>
      </c>
      <c r="AF15" s="193">
        <f t="shared" si="8"/>
        <v>71.41963826307698</v>
      </c>
      <c r="AG15" s="335"/>
      <c r="AH15" s="335"/>
      <c r="AI15" s="335"/>
      <c r="AJ15" s="335"/>
      <c r="AK15" s="335"/>
      <c r="AL15" s="335"/>
      <c r="AM15" s="335"/>
      <c r="AN15" s="335"/>
      <c r="AO15" s="335"/>
      <c r="AP15" s="335"/>
      <c r="AQ15" s="335"/>
      <c r="AR15" s="335"/>
      <c r="AS15" s="335"/>
      <c r="AT15" s="335"/>
      <c r="AU15" s="335"/>
      <c r="AV15" s="335"/>
      <c r="AW15" s="335"/>
      <c r="AX15" s="335"/>
      <c r="AY15" s="335"/>
    </row>
    <row r="16" spans="1:51" s="341" customFormat="1" ht="26.25" customHeight="1">
      <c r="A16" s="327">
        <v>4</v>
      </c>
      <c r="B16" s="327" t="s">
        <v>26</v>
      </c>
      <c r="C16" s="343">
        <v>51309</v>
      </c>
      <c r="D16" s="343">
        <v>23705</v>
      </c>
      <c r="E16" s="343">
        <v>10033</v>
      </c>
      <c r="F16" s="343">
        <v>17571</v>
      </c>
      <c r="G16" s="328">
        <v>51309</v>
      </c>
      <c r="H16" s="344">
        <v>15169</v>
      </c>
      <c r="I16" s="342"/>
      <c r="J16" s="344">
        <v>15169</v>
      </c>
      <c r="K16" s="345">
        <v>7956</v>
      </c>
      <c r="L16" s="331"/>
      <c r="M16" s="345">
        <v>0.43469</v>
      </c>
      <c r="N16" s="345">
        <v>0.33751</v>
      </c>
      <c r="O16" s="345">
        <v>0.43300000000000005</v>
      </c>
      <c r="P16" s="332">
        <f t="shared" si="1"/>
        <v>1.2052</v>
      </c>
      <c r="Q16" s="345">
        <v>0.38852</v>
      </c>
      <c r="R16" s="343">
        <v>0.14996</v>
      </c>
      <c r="S16" s="343">
        <v>0</v>
      </c>
      <c r="T16" s="343">
        <v>215</v>
      </c>
      <c r="U16" s="343">
        <v>1</v>
      </c>
      <c r="V16" s="333">
        <f t="shared" si="2"/>
        <v>0.3223697311649518</v>
      </c>
      <c r="W16" s="328">
        <f t="shared" si="3"/>
        <v>7.945151295405102</v>
      </c>
      <c r="X16" s="193">
        <f t="shared" si="4"/>
        <v>7.945151295405102</v>
      </c>
      <c r="Y16" s="193">
        <v>0</v>
      </c>
      <c r="Z16" s="193"/>
      <c r="AA16" s="193">
        <v>548.70758</v>
      </c>
      <c r="AB16" s="193">
        <v>5.177229999999999</v>
      </c>
      <c r="AC16" s="193">
        <f t="shared" si="6"/>
        <v>105.984779505643</v>
      </c>
      <c r="AD16" s="334" t="e">
        <f>#REF!+AB16</f>
        <v>#REF!</v>
      </c>
      <c r="AE16" s="193">
        <f t="shared" si="7"/>
        <v>548.70758</v>
      </c>
      <c r="AF16" s="193" t="e">
        <f t="shared" si="8"/>
        <v>#REF!</v>
      </c>
      <c r="AG16" s="335"/>
      <c r="AH16" s="335"/>
      <c r="AI16" s="335"/>
      <c r="AJ16" s="335"/>
      <c r="AK16" s="335"/>
      <c r="AL16" s="335"/>
      <c r="AM16" s="335"/>
      <c r="AN16" s="335"/>
      <c r="AO16" s="335"/>
      <c r="AP16" s="335"/>
      <c r="AQ16" s="335"/>
      <c r="AR16" s="335"/>
      <c r="AS16" s="335"/>
      <c r="AT16" s="335"/>
      <c r="AU16" s="335"/>
      <c r="AV16" s="335"/>
      <c r="AW16" s="335"/>
      <c r="AX16" s="335"/>
      <c r="AY16" s="335"/>
    </row>
    <row r="17" spans="1:51" s="341" customFormat="1" ht="26.25" customHeight="1">
      <c r="A17" s="327">
        <v>5</v>
      </c>
      <c r="B17" s="327" t="s">
        <v>27</v>
      </c>
      <c r="C17" s="327">
        <v>56348</v>
      </c>
      <c r="D17" s="328">
        <v>8386</v>
      </c>
      <c r="E17" s="328">
        <v>31129</v>
      </c>
      <c r="F17" s="328">
        <v>16746</v>
      </c>
      <c r="G17" s="328">
        <f t="shared" si="0"/>
        <v>56261</v>
      </c>
      <c r="H17" s="367">
        <v>23157</v>
      </c>
      <c r="I17" s="367"/>
      <c r="J17" s="367">
        <v>22846</v>
      </c>
      <c r="K17" s="346">
        <v>7556</v>
      </c>
      <c r="L17" s="331"/>
      <c r="M17" s="338">
        <v>0.44729</v>
      </c>
      <c r="N17" s="338">
        <v>1.8692300000000002</v>
      </c>
      <c r="O17" s="338">
        <v>1.12531</v>
      </c>
      <c r="P17" s="332">
        <f t="shared" si="1"/>
        <v>3.4418300000000004</v>
      </c>
      <c r="Q17" s="338">
        <v>1.4998799999999999</v>
      </c>
      <c r="R17" s="347">
        <v>0.0758059499983912</v>
      </c>
      <c r="S17" s="337">
        <v>0</v>
      </c>
      <c r="T17" s="337">
        <v>720</v>
      </c>
      <c r="U17" s="337">
        <v>5</v>
      </c>
      <c r="V17" s="333">
        <f t="shared" si="2"/>
        <v>0.43577980318609566</v>
      </c>
      <c r="W17" s="328">
        <f t="shared" si="3"/>
        <v>15.065350608421609</v>
      </c>
      <c r="X17" s="193">
        <f t="shared" si="4"/>
        <v>15.065350608421609</v>
      </c>
      <c r="Y17" s="193">
        <v>0</v>
      </c>
      <c r="Z17" s="193"/>
      <c r="AA17" s="193">
        <v>705.4486700000001</v>
      </c>
      <c r="AB17" s="193">
        <v>6.82447</v>
      </c>
      <c r="AC17" s="193">
        <f t="shared" si="6"/>
        <v>103.370469794724</v>
      </c>
      <c r="AD17" s="334">
        <f t="shared" si="5"/>
        <v>10.266300000000001</v>
      </c>
      <c r="AE17" s="193">
        <f t="shared" si="7"/>
        <v>705.4486700000001</v>
      </c>
      <c r="AF17" s="193">
        <f t="shared" si="8"/>
        <v>68.71498689888276</v>
      </c>
      <c r="AG17" s="335"/>
      <c r="AH17" s="335"/>
      <c r="AI17" s="335"/>
      <c r="AJ17" s="335"/>
      <c r="AK17" s="335"/>
      <c r="AL17" s="335"/>
      <c r="AM17" s="335"/>
      <c r="AN17" s="335"/>
      <c r="AO17" s="335"/>
      <c r="AP17" s="335"/>
      <c r="AQ17" s="335"/>
      <c r="AR17" s="335"/>
      <c r="AS17" s="335"/>
      <c r="AT17" s="335"/>
      <c r="AU17" s="335"/>
      <c r="AV17" s="335"/>
      <c r="AW17" s="335"/>
      <c r="AX17" s="335"/>
      <c r="AY17" s="335"/>
    </row>
    <row r="18" spans="1:51" s="341" customFormat="1" ht="26.25" customHeight="1">
      <c r="A18" s="327">
        <v>6</v>
      </c>
      <c r="B18" s="327" t="s">
        <v>28</v>
      </c>
      <c r="C18" s="337">
        <v>40056</v>
      </c>
      <c r="D18" s="337">
        <v>16487</v>
      </c>
      <c r="E18" s="337">
        <v>13480</v>
      </c>
      <c r="F18" s="337">
        <v>9827</v>
      </c>
      <c r="G18" s="328">
        <f t="shared" si="0"/>
        <v>39794</v>
      </c>
      <c r="H18" s="329">
        <v>28717</v>
      </c>
      <c r="I18" s="342"/>
      <c r="J18" s="329">
        <v>28717</v>
      </c>
      <c r="K18" s="329">
        <v>13735</v>
      </c>
      <c r="L18" s="331"/>
      <c r="M18" s="338">
        <v>2.27927</v>
      </c>
      <c r="N18" s="338">
        <v>1.25102</v>
      </c>
      <c r="O18" s="338">
        <v>1.17201</v>
      </c>
      <c r="P18" s="332">
        <f t="shared" si="1"/>
        <v>4.7023</v>
      </c>
      <c r="Q18" s="332">
        <v>1.49017</v>
      </c>
      <c r="R18" s="332">
        <v>1.08995</v>
      </c>
      <c r="S18" s="328">
        <v>5</v>
      </c>
      <c r="T18" s="331">
        <v>363</v>
      </c>
      <c r="U18" s="328">
        <v>48</v>
      </c>
      <c r="V18" s="333">
        <f t="shared" si="2"/>
        <v>0.31690236692682305</v>
      </c>
      <c r="W18" s="328">
        <f t="shared" si="3"/>
        <v>16.374621304453807</v>
      </c>
      <c r="X18" s="193">
        <f t="shared" si="4"/>
        <v>16.374621304453807</v>
      </c>
      <c r="Y18" s="193">
        <v>0</v>
      </c>
      <c r="Z18" s="193"/>
      <c r="AA18" s="193">
        <v>758.62127</v>
      </c>
      <c r="AB18" s="193">
        <v>7.553591018518517</v>
      </c>
      <c r="AC18" s="193">
        <f t="shared" si="6"/>
        <v>100.43186984047067</v>
      </c>
      <c r="AD18" s="334">
        <f t="shared" si="5"/>
        <v>12.255891018518518</v>
      </c>
      <c r="AE18" s="193">
        <f t="shared" si="7"/>
        <v>758.62127</v>
      </c>
      <c r="AF18" s="193">
        <f t="shared" si="8"/>
        <v>61.89849998288427</v>
      </c>
      <c r="AG18" s="335"/>
      <c r="AH18" s="335"/>
      <c r="AI18" s="335"/>
      <c r="AJ18" s="335"/>
      <c r="AK18" s="335"/>
      <c r="AL18" s="335"/>
      <c r="AM18" s="335"/>
      <c r="AN18" s="335"/>
      <c r="AO18" s="335"/>
      <c r="AP18" s="335"/>
      <c r="AQ18" s="335"/>
      <c r="AR18" s="335"/>
      <c r="AS18" s="335"/>
      <c r="AT18" s="335"/>
      <c r="AU18" s="335"/>
      <c r="AV18" s="335"/>
      <c r="AW18" s="335"/>
      <c r="AX18" s="335"/>
      <c r="AY18" s="335"/>
    </row>
    <row r="19" spans="1:51" s="341" customFormat="1" ht="26.25" customHeight="1">
      <c r="A19" s="327">
        <v>7</v>
      </c>
      <c r="B19" s="327" t="s">
        <v>29</v>
      </c>
      <c r="C19" s="327">
        <v>39294</v>
      </c>
      <c r="D19" s="328">
        <v>7539</v>
      </c>
      <c r="E19" s="328">
        <v>16324</v>
      </c>
      <c r="F19" s="328">
        <v>15431</v>
      </c>
      <c r="G19" s="328">
        <f t="shared" si="0"/>
        <v>39294</v>
      </c>
      <c r="H19" s="328">
        <v>6487</v>
      </c>
      <c r="I19" s="342"/>
      <c r="J19" s="331">
        <v>6487</v>
      </c>
      <c r="K19" s="328">
        <v>3670</v>
      </c>
      <c r="L19" s="331"/>
      <c r="M19" s="338">
        <v>0.28723</v>
      </c>
      <c r="N19" s="338">
        <v>1.39591</v>
      </c>
      <c r="O19" s="338">
        <v>1.35541</v>
      </c>
      <c r="P19" s="332">
        <f t="shared" si="1"/>
        <v>3.03855</v>
      </c>
      <c r="Q19" s="345">
        <v>1.65768</v>
      </c>
      <c r="R19" s="345">
        <v>0.41038</v>
      </c>
      <c r="S19" s="345">
        <v>0</v>
      </c>
      <c r="T19" s="345">
        <v>0</v>
      </c>
      <c r="U19" s="345">
        <v>0</v>
      </c>
      <c r="V19" s="333">
        <f t="shared" si="2"/>
        <v>0.5455496865281138</v>
      </c>
      <c r="W19" s="328">
        <f t="shared" si="3"/>
        <v>46.84060428549407</v>
      </c>
      <c r="X19" s="193">
        <f t="shared" si="4"/>
        <v>46.84060428549407</v>
      </c>
      <c r="Y19" s="193">
        <v>0</v>
      </c>
      <c r="Z19" s="193"/>
      <c r="AA19" s="193">
        <v>763.43626</v>
      </c>
      <c r="AB19" s="193">
        <v>7.483320000000001</v>
      </c>
      <c r="AC19" s="193">
        <f t="shared" si="6"/>
        <v>102.01839023321197</v>
      </c>
      <c r="AD19" s="334">
        <f t="shared" si="5"/>
        <v>10.52187</v>
      </c>
      <c r="AE19" s="193">
        <f t="shared" si="7"/>
        <v>763.43626</v>
      </c>
      <c r="AF19" s="193">
        <f t="shared" si="8"/>
        <v>72.55708918661796</v>
      </c>
      <c r="AG19" s="335"/>
      <c r="AH19" s="335"/>
      <c r="AI19" s="335"/>
      <c r="AJ19" s="335"/>
      <c r="AK19" s="335"/>
      <c r="AL19" s="335"/>
      <c r="AM19" s="335"/>
      <c r="AN19" s="335"/>
      <c r="AO19" s="335"/>
      <c r="AP19" s="335"/>
      <c r="AQ19" s="335"/>
      <c r="AR19" s="335"/>
      <c r="AS19" s="335"/>
      <c r="AT19" s="335"/>
      <c r="AU19" s="335"/>
      <c r="AV19" s="335"/>
      <c r="AW19" s="335"/>
      <c r="AX19" s="335"/>
      <c r="AY19" s="335"/>
    </row>
    <row r="20" spans="1:51" s="341" customFormat="1" ht="26.25" customHeight="1">
      <c r="A20" s="327">
        <v>8</v>
      </c>
      <c r="B20" s="327" t="s">
        <v>30</v>
      </c>
      <c r="C20" s="327">
        <v>58540</v>
      </c>
      <c r="D20" s="328">
        <v>18394</v>
      </c>
      <c r="E20" s="328">
        <v>20606</v>
      </c>
      <c r="F20" s="328">
        <v>19540</v>
      </c>
      <c r="G20" s="328">
        <f t="shared" si="0"/>
        <v>58540</v>
      </c>
      <c r="H20" s="344">
        <v>6539</v>
      </c>
      <c r="I20" s="342"/>
      <c r="J20" s="328">
        <v>6539</v>
      </c>
      <c r="K20" s="328">
        <v>1639</v>
      </c>
      <c r="L20" s="331"/>
      <c r="M20" s="348">
        <v>0.46912</v>
      </c>
      <c r="N20" s="348">
        <v>0.28855</v>
      </c>
      <c r="O20" s="348">
        <v>0.45931</v>
      </c>
      <c r="P20" s="332">
        <f t="shared" si="1"/>
        <v>1.21698</v>
      </c>
      <c r="Q20" s="332">
        <v>0.45204</v>
      </c>
      <c r="R20" s="332">
        <v>0.04841512822162875</v>
      </c>
      <c r="S20" s="328">
        <v>17</v>
      </c>
      <c r="T20" s="331">
        <v>181</v>
      </c>
      <c r="U20" s="328">
        <v>40</v>
      </c>
      <c r="V20" s="333">
        <f t="shared" si="2"/>
        <v>0.3714440664595967</v>
      </c>
      <c r="W20" s="328">
        <f t="shared" si="3"/>
        <v>18.611102615078757</v>
      </c>
      <c r="X20" s="193">
        <f t="shared" si="4"/>
        <v>18.611102615078757</v>
      </c>
      <c r="Y20" s="193">
        <v>47.65668</v>
      </c>
      <c r="Z20" s="193"/>
      <c r="AA20" s="193">
        <v>682.4954</v>
      </c>
      <c r="AB20" s="193">
        <v>5.337960000000001</v>
      </c>
      <c r="AC20" s="193">
        <f t="shared" si="6"/>
        <v>127.8569715771568</v>
      </c>
      <c r="AD20" s="334">
        <f t="shared" si="5"/>
        <v>6.55494</v>
      </c>
      <c r="AE20" s="193">
        <f t="shared" si="7"/>
        <v>730.1520800000001</v>
      </c>
      <c r="AF20" s="193">
        <f t="shared" si="8"/>
        <v>111.38959014117597</v>
      </c>
      <c r="AG20" s="335"/>
      <c r="AH20" s="335"/>
      <c r="AI20" s="335"/>
      <c r="AJ20" s="335"/>
      <c r="AK20" s="335"/>
      <c r="AL20" s="335"/>
      <c r="AM20" s="335"/>
      <c r="AN20" s="335"/>
      <c r="AO20" s="335"/>
      <c r="AP20" s="335"/>
      <c r="AQ20" s="335"/>
      <c r="AR20" s="335"/>
      <c r="AS20" s="335"/>
      <c r="AT20" s="335"/>
      <c r="AU20" s="335"/>
      <c r="AV20" s="335"/>
      <c r="AW20" s="335"/>
      <c r="AX20" s="335"/>
      <c r="AY20" s="335"/>
    </row>
    <row r="21" spans="1:51" s="351" customFormat="1" ht="26.25" customHeight="1">
      <c r="A21" s="327">
        <v>9</v>
      </c>
      <c r="B21" s="327" t="s">
        <v>31</v>
      </c>
      <c r="C21" s="327">
        <v>24986</v>
      </c>
      <c r="D21" s="328">
        <v>5981</v>
      </c>
      <c r="E21" s="328">
        <v>12141</v>
      </c>
      <c r="F21" s="328">
        <v>6675</v>
      </c>
      <c r="G21" s="328">
        <f t="shared" si="0"/>
        <v>24797</v>
      </c>
      <c r="H21" s="328">
        <v>8859</v>
      </c>
      <c r="I21" s="342"/>
      <c r="J21" s="331">
        <v>8859</v>
      </c>
      <c r="K21" s="328">
        <v>2825</v>
      </c>
      <c r="L21" s="331"/>
      <c r="M21" s="338">
        <v>0.46842</v>
      </c>
      <c r="N21" s="338">
        <v>0.94964</v>
      </c>
      <c r="O21" s="338">
        <v>0.36491</v>
      </c>
      <c r="P21" s="332">
        <f t="shared" si="1"/>
        <v>1.7829700000000002</v>
      </c>
      <c r="Q21" s="338">
        <v>0.885</v>
      </c>
      <c r="R21" s="332">
        <v>0.02285731233308665</v>
      </c>
      <c r="S21" s="328">
        <v>0</v>
      </c>
      <c r="T21" s="331">
        <v>337</v>
      </c>
      <c r="U21" s="328">
        <v>41</v>
      </c>
      <c r="V21" s="333">
        <f t="shared" si="2"/>
        <v>0.49636281036697194</v>
      </c>
      <c r="W21" s="328">
        <f t="shared" si="3"/>
        <v>20.126086465741057</v>
      </c>
      <c r="X21" s="214">
        <f t="shared" si="4"/>
        <v>20.126086465741057</v>
      </c>
      <c r="Y21" s="214">
        <v>0</v>
      </c>
      <c r="Z21" s="214"/>
      <c r="AA21" s="214">
        <v>331.02034</v>
      </c>
      <c r="AB21" s="214">
        <v>3.30319</v>
      </c>
      <c r="AC21" s="214">
        <f t="shared" si="6"/>
        <v>100.2123220281001</v>
      </c>
      <c r="AD21" s="349">
        <f t="shared" si="5"/>
        <v>5.08616</v>
      </c>
      <c r="AE21" s="214">
        <f t="shared" si="7"/>
        <v>331.02034</v>
      </c>
      <c r="AF21" s="214">
        <f t="shared" si="8"/>
        <v>65.08256523585574</v>
      </c>
      <c r="AG21" s="350"/>
      <c r="AH21" s="350"/>
      <c r="AI21" s="350"/>
      <c r="AJ21" s="350"/>
      <c r="AK21" s="350"/>
      <c r="AL21" s="350"/>
      <c r="AM21" s="335"/>
      <c r="AN21" s="350"/>
      <c r="AO21" s="350"/>
      <c r="AP21" s="350"/>
      <c r="AQ21" s="350"/>
      <c r="AR21" s="350"/>
      <c r="AS21" s="350"/>
      <c r="AT21" s="350"/>
      <c r="AU21" s="350"/>
      <c r="AV21" s="350"/>
      <c r="AW21" s="350"/>
      <c r="AX21" s="350"/>
      <c r="AY21" s="350"/>
    </row>
    <row r="22" spans="1:51" s="341" customFormat="1" ht="26.25" customHeight="1">
      <c r="A22" s="327">
        <v>10</v>
      </c>
      <c r="B22" s="327" t="s">
        <v>32</v>
      </c>
      <c r="C22" s="327">
        <v>67376</v>
      </c>
      <c r="D22" s="328">
        <v>49907</v>
      </c>
      <c r="E22" s="328">
        <v>1053</v>
      </c>
      <c r="F22" s="328">
        <v>15938</v>
      </c>
      <c r="G22" s="328">
        <f t="shared" si="0"/>
        <v>66898</v>
      </c>
      <c r="H22" s="328">
        <v>5944</v>
      </c>
      <c r="I22" s="342"/>
      <c r="J22" s="331">
        <v>5640</v>
      </c>
      <c r="K22" s="328">
        <v>0</v>
      </c>
      <c r="L22" s="331"/>
      <c r="M22" s="332">
        <f>0.694+0.5</f>
        <v>1.194</v>
      </c>
      <c r="N22" s="332">
        <v>0.0209</v>
      </c>
      <c r="O22" s="332">
        <f>0.13514+0.26923</f>
        <v>0.40437</v>
      </c>
      <c r="P22" s="332">
        <f t="shared" si="1"/>
        <v>1.6192699999999998</v>
      </c>
      <c r="Q22" s="345">
        <v>0.31542</v>
      </c>
      <c r="R22" s="332">
        <v>0.025987394060297955</v>
      </c>
      <c r="S22" s="328">
        <v>0</v>
      </c>
      <c r="T22" s="331">
        <v>21</v>
      </c>
      <c r="U22" s="328">
        <v>1</v>
      </c>
      <c r="V22" s="333">
        <f t="shared" si="2"/>
        <v>0.19479148011140823</v>
      </c>
      <c r="W22" s="328">
        <f t="shared" si="3"/>
        <v>28.710460992907795</v>
      </c>
      <c r="X22" s="193">
        <f t="shared" si="4"/>
        <v>28.710460992907795</v>
      </c>
      <c r="Y22" s="193">
        <v>0</v>
      </c>
      <c r="Z22" s="193"/>
      <c r="AA22" s="193">
        <v>788.52171</v>
      </c>
      <c r="AB22" s="193">
        <v>8.8371</v>
      </c>
      <c r="AC22" s="193">
        <f t="shared" si="6"/>
        <v>89.22856027429813</v>
      </c>
      <c r="AD22" s="334">
        <f t="shared" si="5"/>
        <v>10.45637</v>
      </c>
      <c r="AE22" s="193">
        <f t="shared" si="7"/>
        <v>788.52171</v>
      </c>
      <c r="AF22" s="193">
        <f t="shared" si="8"/>
        <v>75.41065494048125</v>
      </c>
      <c r="AG22" s="335">
        <f>10000000/130</f>
        <v>76923.07692307692</v>
      </c>
      <c r="AH22" s="335"/>
      <c r="AI22" s="335"/>
      <c r="AJ22" s="335"/>
      <c r="AK22" s="335"/>
      <c r="AL22" s="335"/>
      <c r="AM22" s="335"/>
      <c r="AN22" s="335"/>
      <c r="AO22" s="335"/>
      <c r="AP22" s="335"/>
      <c r="AQ22" s="335"/>
      <c r="AR22" s="335"/>
      <c r="AS22" s="335"/>
      <c r="AT22" s="335"/>
      <c r="AU22" s="335"/>
      <c r="AV22" s="335"/>
      <c r="AW22" s="335"/>
      <c r="AX22" s="335"/>
      <c r="AY22" s="335"/>
    </row>
    <row r="23" spans="1:51" s="341" customFormat="1" ht="26.25" customHeight="1">
      <c r="A23" s="327">
        <v>11</v>
      </c>
      <c r="B23" s="327" t="s">
        <v>33</v>
      </c>
      <c r="C23" s="327">
        <v>26331</v>
      </c>
      <c r="D23" s="328">
        <v>3949</v>
      </c>
      <c r="E23" s="328">
        <v>15086</v>
      </c>
      <c r="F23" s="328">
        <v>7296</v>
      </c>
      <c r="G23" s="328">
        <f t="shared" si="0"/>
        <v>26331</v>
      </c>
      <c r="H23" s="328">
        <v>9089</v>
      </c>
      <c r="I23" s="342"/>
      <c r="J23" s="328">
        <v>9089</v>
      </c>
      <c r="K23" s="328">
        <v>1069</v>
      </c>
      <c r="L23" s="331"/>
      <c r="M23" s="352">
        <v>0.18267</v>
      </c>
      <c r="N23" s="352">
        <v>0.49576</v>
      </c>
      <c r="O23" s="352">
        <v>0.31086</v>
      </c>
      <c r="P23" s="332">
        <f t="shared" si="1"/>
        <v>0.98929</v>
      </c>
      <c r="Q23" s="353">
        <v>0.36444</v>
      </c>
      <c r="R23" s="338">
        <v>0.10415</v>
      </c>
      <c r="S23" s="328">
        <v>0</v>
      </c>
      <c r="T23" s="331">
        <v>16</v>
      </c>
      <c r="U23" s="328">
        <v>0</v>
      </c>
      <c r="V23" s="333">
        <f t="shared" si="2"/>
        <v>0.36838540771664524</v>
      </c>
      <c r="W23" s="328">
        <f t="shared" si="3"/>
        <v>10.88447573990538</v>
      </c>
      <c r="X23" s="193">
        <f t="shared" si="4"/>
        <v>10.88447573990538</v>
      </c>
      <c r="Y23" s="193">
        <v>2.618</v>
      </c>
      <c r="Z23" s="193"/>
      <c r="AA23" s="193">
        <v>253.82875</v>
      </c>
      <c r="AB23" s="193">
        <v>2.4605499999999996</v>
      </c>
      <c r="AC23" s="193">
        <f t="shared" si="6"/>
        <v>103.15935461583794</v>
      </c>
      <c r="AD23" s="334">
        <f t="shared" si="5"/>
        <v>3.4498399999999996</v>
      </c>
      <c r="AE23" s="193">
        <f t="shared" si="7"/>
        <v>256.44675</v>
      </c>
      <c r="AF23" s="193">
        <f t="shared" si="8"/>
        <v>74.33583876353687</v>
      </c>
      <c r="AG23" s="335"/>
      <c r="AH23" s="335"/>
      <c r="AI23" s="335"/>
      <c r="AJ23" s="335"/>
      <c r="AK23" s="335"/>
      <c r="AL23" s="335"/>
      <c r="AM23" s="335"/>
      <c r="AN23" s="335"/>
      <c r="AO23" s="335"/>
      <c r="AP23" s="335"/>
      <c r="AQ23" s="335"/>
      <c r="AR23" s="335"/>
      <c r="AS23" s="335"/>
      <c r="AT23" s="335"/>
      <c r="AU23" s="335"/>
      <c r="AV23" s="335"/>
      <c r="AW23" s="335"/>
      <c r="AX23" s="335"/>
      <c r="AY23" s="335"/>
    </row>
    <row r="24" spans="1:51" s="489" customFormat="1" ht="26.25" customHeight="1">
      <c r="A24" s="478">
        <v>12</v>
      </c>
      <c r="B24" s="478" t="s">
        <v>34</v>
      </c>
      <c r="C24" s="478">
        <v>51625</v>
      </c>
      <c r="D24" s="479">
        <v>29922</v>
      </c>
      <c r="E24" s="479">
        <v>2727</v>
      </c>
      <c r="F24" s="479">
        <v>18976</v>
      </c>
      <c r="G24" s="479">
        <f t="shared" si="0"/>
        <v>51625</v>
      </c>
      <c r="H24" s="480">
        <v>1259</v>
      </c>
      <c r="I24" s="481"/>
      <c r="J24" s="480">
        <v>1259</v>
      </c>
      <c r="K24" s="480">
        <v>1234</v>
      </c>
      <c r="L24" s="482"/>
      <c r="M24" s="483">
        <v>0.59145</v>
      </c>
      <c r="N24" s="483">
        <v>0.15421</v>
      </c>
      <c r="O24" s="483">
        <v>0.41292</v>
      </c>
      <c r="P24" s="484">
        <f t="shared" si="1"/>
        <v>1.15858</v>
      </c>
      <c r="Q24" s="484">
        <v>0.51706</v>
      </c>
      <c r="R24" s="484">
        <v>0.142456338363525</v>
      </c>
      <c r="S24" s="479">
        <v>0</v>
      </c>
      <c r="T24" s="482">
        <v>635</v>
      </c>
      <c r="U24" s="479">
        <v>2</v>
      </c>
      <c r="V24" s="485">
        <f t="shared" si="2"/>
        <v>0.4462876970084068</v>
      </c>
      <c r="W24" s="479">
        <f t="shared" si="3"/>
        <v>92.02382843526608</v>
      </c>
      <c r="X24" s="486">
        <f t="shared" si="4"/>
        <v>92.02382843526608</v>
      </c>
      <c r="Y24" s="486">
        <v>3.53925</v>
      </c>
      <c r="Z24" s="486"/>
      <c r="AA24" s="486">
        <v>425.80133</v>
      </c>
      <c r="AB24" s="486">
        <v>3.94152</v>
      </c>
      <c r="AC24" s="486">
        <f t="shared" si="6"/>
        <v>108.02972711035336</v>
      </c>
      <c r="AD24" s="487">
        <f t="shared" si="5"/>
        <v>5.1001</v>
      </c>
      <c r="AE24" s="486">
        <f t="shared" si="7"/>
        <v>429.34058</v>
      </c>
      <c r="AF24" s="486">
        <f t="shared" si="8"/>
        <v>84.18277680829787</v>
      </c>
      <c r="AG24" s="488"/>
      <c r="AH24" s="488"/>
      <c r="AI24" s="488"/>
      <c r="AJ24" s="488"/>
      <c r="AK24" s="488"/>
      <c r="AL24" s="488"/>
      <c r="AM24" s="488"/>
      <c r="AN24" s="488"/>
      <c r="AO24" s="488"/>
      <c r="AP24" s="488"/>
      <c r="AQ24" s="488"/>
      <c r="AR24" s="488"/>
      <c r="AS24" s="488"/>
      <c r="AT24" s="488"/>
      <c r="AU24" s="488"/>
      <c r="AV24" s="488"/>
      <c r="AW24" s="488"/>
      <c r="AX24" s="488"/>
      <c r="AY24" s="488"/>
    </row>
    <row r="25" spans="1:51" s="341" customFormat="1" ht="26.25" customHeight="1">
      <c r="A25" s="354">
        <v>13</v>
      </c>
      <c r="B25" s="354" t="s">
        <v>35</v>
      </c>
      <c r="C25" s="354">
        <v>60195</v>
      </c>
      <c r="D25" s="355">
        <v>37038</v>
      </c>
      <c r="E25" s="355">
        <v>4460</v>
      </c>
      <c r="F25" s="355">
        <v>18697</v>
      </c>
      <c r="G25" s="328">
        <f t="shared" si="0"/>
        <v>60195</v>
      </c>
      <c r="H25" s="355">
        <v>6317</v>
      </c>
      <c r="I25" s="356"/>
      <c r="J25" s="331">
        <v>6317</v>
      </c>
      <c r="K25" s="328">
        <v>789</v>
      </c>
      <c r="L25" s="331"/>
      <c r="M25" s="338">
        <v>0.36159</v>
      </c>
      <c r="N25" s="338">
        <v>0.00317</v>
      </c>
      <c r="O25" s="338">
        <v>0.09653</v>
      </c>
      <c r="P25" s="332">
        <f t="shared" si="1"/>
        <v>0.46129000000000003</v>
      </c>
      <c r="Q25" s="338">
        <v>0.25146</v>
      </c>
      <c r="R25" s="338">
        <v>0.04147</v>
      </c>
      <c r="S25" s="329">
        <v>0</v>
      </c>
      <c r="T25" s="337">
        <v>72</v>
      </c>
      <c r="U25" s="337">
        <v>0</v>
      </c>
      <c r="V25" s="333">
        <f t="shared" si="2"/>
        <v>0.5451234581282924</v>
      </c>
      <c r="W25" s="328">
        <f t="shared" si="3"/>
        <v>7.3023587145797055</v>
      </c>
      <c r="X25" s="193">
        <f t="shared" si="4"/>
        <v>7.3023587145797055</v>
      </c>
      <c r="Y25" s="193">
        <v>46.78285</v>
      </c>
      <c r="Z25" s="193"/>
      <c r="AA25" s="193">
        <v>632.77744</v>
      </c>
      <c r="AB25" s="193">
        <v>5.51235</v>
      </c>
      <c r="AC25" s="193">
        <f t="shared" si="6"/>
        <v>114.79268188703547</v>
      </c>
      <c r="AD25" s="334">
        <f t="shared" si="5"/>
        <v>5.97364</v>
      </c>
      <c r="AE25" s="193">
        <f t="shared" si="7"/>
        <v>679.56029</v>
      </c>
      <c r="AF25" s="193">
        <f t="shared" si="8"/>
        <v>113.75983320052767</v>
      </c>
      <c r="AG25" s="335"/>
      <c r="AH25" s="335"/>
      <c r="AI25" s="335"/>
      <c r="AJ25" s="335"/>
      <c r="AK25" s="335"/>
      <c r="AL25" s="335"/>
      <c r="AM25" s="335"/>
      <c r="AN25" s="335"/>
      <c r="AO25" s="335"/>
      <c r="AP25" s="335"/>
      <c r="AQ25" s="335"/>
      <c r="AR25" s="335"/>
      <c r="AS25" s="335"/>
      <c r="AT25" s="335"/>
      <c r="AU25" s="335"/>
      <c r="AV25" s="335"/>
      <c r="AW25" s="335"/>
      <c r="AX25" s="335"/>
      <c r="AY25" s="335"/>
    </row>
    <row r="26" spans="1:51" s="362" customFormat="1" ht="26.25" customHeight="1">
      <c r="A26" s="357"/>
      <c r="B26" s="328" t="s">
        <v>36</v>
      </c>
      <c r="C26" s="328">
        <f aca="true" t="shared" si="9" ref="C26:U26">SUM(C13:C25)</f>
        <v>642073</v>
      </c>
      <c r="D26" s="328">
        <f t="shared" si="9"/>
        <v>278789</v>
      </c>
      <c r="E26" s="328">
        <f t="shared" si="9"/>
        <v>157451</v>
      </c>
      <c r="F26" s="328">
        <f t="shared" si="9"/>
        <v>202869</v>
      </c>
      <c r="G26" s="328">
        <f t="shared" si="9"/>
        <v>639109</v>
      </c>
      <c r="H26" s="328">
        <f t="shared" si="9"/>
        <v>134817</v>
      </c>
      <c r="I26" s="328">
        <f>SUM(I13:I25)</f>
        <v>0</v>
      </c>
      <c r="J26" s="328">
        <f>SUM(J13:J25)</f>
        <v>134202</v>
      </c>
      <c r="K26" s="328">
        <f>SUM(K13:K25)</f>
        <v>49957</v>
      </c>
      <c r="L26" s="328">
        <f>SUM(L13:L25)</f>
        <v>0</v>
      </c>
      <c r="M26" s="358">
        <f t="shared" si="9"/>
        <v>12.052169999999997</v>
      </c>
      <c r="N26" s="358">
        <f t="shared" si="9"/>
        <v>8.482070000000002</v>
      </c>
      <c r="O26" s="358">
        <f t="shared" si="9"/>
        <v>8.35632</v>
      </c>
      <c r="P26" s="332">
        <f t="shared" si="1"/>
        <v>28.890559999999997</v>
      </c>
      <c r="Q26" s="358">
        <f t="shared" si="9"/>
        <v>10.90938</v>
      </c>
      <c r="R26" s="358">
        <f t="shared" si="9"/>
        <v>2.3915984092152254</v>
      </c>
      <c r="S26" s="331">
        <f t="shared" si="9"/>
        <v>22</v>
      </c>
      <c r="T26" s="331">
        <f t="shared" si="9"/>
        <v>3981</v>
      </c>
      <c r="U26" s="331">
        <f t="shared" si="9"/>
        <v>189</v>
      </c>
      <c r="V26" s="333">
        <f t="shared" si="2"/>
        <v>0.3776105412979188</v>
      </c>
      <c r="W26" s="357">
        <f t="shared" si="3"/>
        <v>21.527667247880057</v>
      </c>
      <c r="X26" s="359">
        <f t="shared" si="4"/>
        <v>21.527667247880057</v>
      </c>
      <c r="Y26" s="359"/>
      <c r="Z26" s="359"/>
      <c r="AA26" s="359"/>
      <c r="AB26" s="359"/>
      <c r="AC26" s="359"/>
      <c r="AD26" s="359"/>
      <c r="AE26" s="359"/>
      <c r="AF26" s="359"/>
      <c r="AG26" s="360"/>
      <c r="AH26" s="360"/>
      <c r="AI26" s="360"/>
      <c r="AJ26" s="360"/>
      <c r="AK26" s="360"/>
      <c r="AL26" s="360"/>
      <c r="AM26" s="361"/>
      <c r="AN26" s="360"/>
      <c r="AO26" s="360"/>
      <c r="AP26" s="360"/>
      <c r="AQ26" s="360"/>
      <c r="AR26" s="360"/>
      <c r="AS26" s="360"/>
      <c r="AT26" s="360"/>
      <c r="AU26" s="360"/>
      <c r="AV26" s="360"/>
      <c r="AW26" s="360"/>
      <c r="AX26" s="360"/>
      <c r="AY26" s="360"/>
    </row>
    <row r="27" spans="1:51" s="222" customFormat="1" ht="70.5" customHeight="1">
      <c r="A27" s="219"/>
      <c r="C27" s="221"/>
      <c r="D27" s="221"/>
      <c r="E27" s="232"/>
      <c r="F27" s="232"/>
      <c r="G27" s="232"/>
      <c r="H27" s="232"/>
      <c r="I27" s="232"/>
      <c r="J27" s="232"/>
      <c r="K27" s="232"/>
      <c r="AG27" s="218"/>
      <c r="AH27" s="218"/>
      <c r="AI27" s="218"/>
      <c r="AJ27" s="218"/>
      <c r="AK27" s="218"/>
      <c r="AL27" s="218"/>
      <c r="AM27" s="231"/>
      <c r="AN27" s="218"/>
      <c r="AO27" s="218"/>
      <c r="AP27" s="218"/>
      <c r="AQ27" s="218"/>
      <c r="AR27" s="218"/>
      <c r="AS27" s="218"/>
      <c r="AT27" s="218"/>
      <c r="AU27" s="218"/>
      <c r="AV27" s="218"/>
      <c r="AW27" s="218"/>
      <c r="AX27" s="218"/>
      <c r="AY27" s="218"/>
    </row>
    <row r="28" spans="1:39" s="218" customFormat="1" ht="36" customHeight="1">
      <c r="A28" s="220"/>
      <c r="B28" s="223"/>
      <c r="C28" s="395"/>
      <c r="D28" s="395"/>
      <c r="E28" s="395"/>
      <c r="F28" s="395"/>
      <c r="G28" s="395"/>
      <c r="H28" s="395"/>
      <c r="I28" s="395"/>
      <c r="J28" s="395"/>
      <c r="K28" s="395"/>
      <c r="L28" s="395"/>
      <c r="M28" s="237"/>
      <c r="N28" s="237"/>
      <c r="O28" s="237"/>
      <c r="P28" s="237"/>
      <c r="Q28" s="237"/>
      <c r="R28" s="237"/>
      <c r="S28" s="237"/>
      <c r="T28" s="237"/>
      <c r="U28" s="237"/>
      <c r="AM28" s="231"/>
    </row>
    <row r="29" spans="2:20" ht="18.75" customHeight="1">
      <c r="B29" s="224"/>
      <c r="C29" s="180"/>
      <c r="D29" s="180"/>
      <c r="E29" s="180"/>
      <c r="F29" s="180"/>
      <c r="G29" s="180"/>
      <c r="H29" s="180"/>
      <c r="I29" s="180"/>
      <c r="J29" s="180"/>
      <c r="L29" s="129"/>
      <c r="M29" s="180"/>
      <c r="N29" s="225"/>
      <c r="O29" s="180"/>
      <c r="P29" s="226"/>
      <c r="Q29" s="179"/>
      <c r="R29" s="226"/>
      <c r="S29" s="180"/>
      <c r="T29" s="180"/>
    </row>
    <row r="30" spans="2:20" ht="28.5">
      <c r="B30" s="387" t="s">
        <v>173</v>
      </c>
      <c r="C30" s="387"/>
      <c r="D30" s="387"/>
      <c r="E30" s="387"/>
      <c r="F30" s="387"/>
      <c r="G30" s="387"/>
      <c r="H30" s="387"/>
      <c r="I30" s="387"/>
      <c r="J30" s="387"/>
      <c r="K30" s="387"/>
      <c r="L30" s="387"/>
      <c r="M30" s="387"/>
      <c r="N30" s="387"/>
      <c r="O30" s="387"/>
      <c r="Q30" s="201" t="s">
        <v>130</v>
      </c>
      <c r="R30" s="201"/>
      <c r="T30" s="128" t="s">
        <v>115</v>
      </c>
    </row>
    <row r="31" spans="2:18" ht="28.5">
      <c r="B31" s="387"/>
      <c r="C31" s="387"/>
      <c r="D31" s="387"/>
      <c r="E31" s="387"/>
      <c r="F31" s="387"/>
      <c r="G31" s="387"/>
      <c r="H31" s="387"/>
      <c r="I31" s="387"/>
      <c r="J31" s="387"/>
      <c r="K31" s="387"/>
      <c r="L31" s="387"/>
      <c r="M31" s="387"/>
      <c r="N31" s="387"/>
      <c r="O31" s="387"/>
      <c r="Q31" s="130" t="s">
        <v>131</v>
      </c>
      <c r="R31" s="130"/>
    </row>
    <row r="32" spans="2:18" ht="28.5">
      <c r="B32" s="387"/>
      <c r="C32" s="387"/>
      <c r="D32" s="387"/>
      <c r="E32" s="387"/>
      <c r="F32" s="387"/>
      <c r="G32" s="387"/>
      <c r="H32" s="387"/>
      <c r="I32" s="387"/>
      <c r="J32" s="387"/>
      <c r="K32" s="387"/>
      <c r="L32" s="387"/>
      <c r="M32" s="387"/>
      <c r="N32" s="387"/>
      <c r="O32" s="387"/>
      <c r="Q32" s="130" t="s">
        <v>111</v>
      </c>
      <c r="R32" s="130"/>
    </row>
    <row r="33" spans="2:18" ht="28.5">
      <c r="B33" s="387"/>
      <c r="C33" s="387"/>
      <c r="D33" s="387"/>
      <c r="E33" s="387"/>
      <c r="F33" s="387"/>
      <c r="G33" s="387"/>
      <c r="H33" s="387"/>
      <c r="I33" s="387"/>
      <c r="J33" s="387"/>
      <c r="K33" s="387"/>
      <c r="L33" s="387"/>
      <c r="M33" s="387"/>
      <c r="N33" s="387"/>
      <c r="O33" s="387"/>
      <c r="Q33" s="130" t="s">
        <v>132</v>
      </c>
      <c r="R33" s="130"/>
    </row>
    <row r="34" spans="2:18" ht="76.5" customHeight="1">
      <c r="B34" s="388"/>
      <c r="C34" s="389"/>
      <c r="D34" s="389"/>
      <c r="E34" s="389"/>
      <c r="F34" s="389"/>
      <c r="G34" s="389"/>
      <c r="H34" s="389"/>
      <c r="I34" s="389"/>
      <c r="J34" s="389"/>
      <c r="K34" s="389"/>
      <c r="L34" s="389"/>
      <c r="M34" s="389"/>
      <c r="N34" s="389"/>
      <c r="O34" s="389"/>
      <c r="P34" s="389"/>
      <c r="Q34" s="130" t="s">
        <v>113</v>
      </c>
      <c r="R34" s="130"/>
    </row>
    <row r="42" spans="3:6" ht="16.5">
      <c r="C42" s="264"/>
      <c r="D42" s="265"/>
      <c r="E42" s="265"/>
      <c r="F42" s="265"/>
    </row>
    <row r="43" spans="3:8" ht="18">
      <c r="C43" s="266"/>
      <c r="D43" s="267"/>
      <c r="E43" s="268"/>
      <c r="F43" s="268"/>
      <c r="G43" s="228"/>
      <c r="H43" s="228"/>
    </row>
    <row r="44" spans="3:8" ht="18">
      <c r="C44" s="266"/>
      <c r="D44" s="267"/>
      <c r="E44" s="268"/>
      <c r="F44" s="268"/>
      <c r="G44" s="228"/>
      <c r="H44" s="228"/>
    </row>
    <row r="45" spans="3:8" ht="18">
      <c r="C45" s="266"/>
      <c r="D45" s="267"/>
      <c r="E45" s="268"/>
      <c r="F45" s="268"/>
      <c r="G45" s="228"/>
      <c r="H45" s="228"/>
    </row>
    <row r="46" spans="3:8" ht="18">
      <c r="C46" s="266"/>
      <c r="D46" s="267"/>
      <c r="E46" s="268"/>
      <c r="F46" s="268"/>
      <c r="G46" s="228"/>
      <c r="H46" s="228"/>
    </row>
    <row r="47" spans="3:8" ht="18">
      <c r="C47" s="266"/>
      <c r="D47" s="267"/>
      <c r="E47" s="268"/>
      <c r="F47" s="268"/>
      <c r="G47" s="228"/>
      <c r="H47" s="228"/>
    </row>
    <row r="48" spans="3:8" ht="18">
      <c r="C48" s="266"/>
      <c r="D48" s="267"/>
      <c r="E48" s="268"/>
      <c r="F48" s="268"/>
      <c r="G48" s="228"/>
      <c r="H48" s="228"/>
    </row>
    <row r="49" spans="3:8" ht="18">
      <c r="C49" s="266"/>
      <c r="D49" s="267"/>
      <c r="E49" s="268"/>
      <c r="F49" s="268"/>
      <c r="G49" s="228"/>
      <c r="H49" s="228"/>
    </row>
    <row r="50" spans="3:8" ht="18">
      <c r="C50" s="266"/>
      <c r="D50" s="267"/>
      <c r="E50" s="268"/>
      <c r="F50" s="268"/>
      <c r="G50" s="228"/>
      <c r="H50" s="228"/>
    </row>
    <row r="51" spans="3:8" ht="18">
      <c r="C51" s="266"/>
      <c r="D51" s="267"/>
      <c r="E51" s="268"/>
      <c r="F51" s="268"/>
      <c r="G51" s="228"/>
      <c r="H51" s="228"/>
    </row>
    <row r="52" spans="3:8" ht="18">
      <c r="C52" s="266"/>
      <c r="D52" s="267"/>
      <c r="E52" s="268"/>
      <c r="F52" s="268"/>
      <c r="G52" s="228"/>
      <c r="H52" s="228"/>
    </row>
    <row r="53" spans="3:8" ht="18">
      <c r="C53" s="266"/>
      <c r="D53" s="267"/>
      <c r="E53" s="268"/>
      <c r="F53" s="268"/>
      <c r="G53" s="228"/>
      <c r="H53" s="228"/>
    </row>
    <row r="54" spans="3:8" ht="18">
      <c r="C54" s="266"/>
      <c r="D54" s="267"/>
      <c r="E54" s="268"/>
      <c r="F54" s="268"/>
      <c r="G54" s="228"/>
      <c r="H54" s="228"/>
    </row>
    <row r="55" spans="3:8" ht="18">
      <c r="C55" s="266"/>
      <c r="D55" s="267"/>
      <c r="E55" s="268"/>
      <c r="F55" s="268"/>
      <c r="G55" s="228"/>
      <c r="H55" s="228"/>
    </row>
    <row r="56" spans="3:6" ht="16.5">
      <c r="C56" s="269"/>
      <c r="D56" s="269"/>
      <c r="E56" s="269"/>
      <c r="F56" s="269"/>
    </row>
  </sheetData>
  <sheetProtection/>
  <mergeCells count="35">
    <mergeCell ref="T7:U7"/>
    <mergeCell ref="S8:S9"/>
    <mergeCell ref="W11:W12"/>
    <mergeCell ref="V11:V12"/>
    <mergeCell ref="U10:U11"/>
    <mergeCell ref="S10:S11"/>
    <mergeCell ref="T10:T11"/>
    <mergeCell ref="T8:T9"/>
    <mergeCell ref="U8:U9"/>
    <mergeCell ref="P1:S1"/>
    <mergeCell ref="A2:U2"/>
    <mergeCell ref="A4:U4"/>
    <mergeCell ref="A6:U6"/>
    <mergeCell ref="A10:A11"/>
    <mergeCell ref="B10:B11"/>
    <mergeCell ref="A8:A9"/>
    <mergeCell ref="B8:B9"/>
    <mergeCell ref="L8:L9"/>
    <mergeCell ref="M8:Q8"/>
    <mergeCell ref="K8:K9"/>
    <mergeCell ref="C10:C11"/>
    <mergeCell ref="H10:H11"/>
    <mergeCell ref="J8:J9"/>
    <mergeCell ref="I8:I9"/>
    <mergeCell ref="D10:G10"/>
    <mergeCell ref="D8:G8"/>
    <mergeCell ref="H8:H9"/>
    <mergeCell ref="B30:O33"/>
    <mergeCell ref="B34:P34"/>
    <mergeCell ref="L10:L11"/>
    <mergeCell ref="K10:K11"/>
    <mergeCell ref="I10:I11"/>
    <mergeCell ref="M10:R10"/>
    <mergeCell ref="J10:J11"/>
    <mergeCell ref="C28:L28"/>
  </mergeCells>
  <conditionalFormatting sqref="Q29">
    <cfRule type="cellIs" priority="2" dxfId="0" operator="lessThan" stopIfTrue="1">
      <formula>0</formula>
    </cfRule>
  </conditionalFormatting>
  <conditionalFormatting sqref="D43:D55">
    <cfRule type="cellIs" priority="1" dxfId="5" operator="lessThan" stopIfTrue="1">
      <formula>0.4</formula>
    </cfRule>
  </conditionalFormatting>
  <printOptions/>
  <pageMargins left="0.5" right="0.25" top="0.25" bottom="0.25" header="0.31496062992126" footer="0.31496062992126"/>
  <pageSetup horizontalDpi="600" verticalDpi="600" orientation="landscape" paperSize="9" scale="53" r:id="rId2"/>
  <drawing r:id="rId1"/>
</worksheet>
</file>

<file path=xl/worksheets/sheet2.xml><?xml version="1.0" encoding="utf-8"?>
<worksheet xmlns="http://schemas.openxmlformats.org/spreadsheetml/2006/main" xmlns:r="http://schemas.openxmlformats.org/officeDocument/2006/relationships">
  <dimension ref="A1:AD56"/>
  <sheetViews>
    <sheetView view="pageBreakPreview" zoomScale="75" zoomScaleNormal="70" zoomScaleSheetLayoutView="75" zoomScalePageLayoutView="0" workbookViewId="0" topLeftCell="F25">
      <selection activeCell="AA8" sqref="AA8"/>
    </sheetView>
  </sheetViews>
  <sheetFormatPr defaultColWidth="9.140625" defaultRowHeight="15"/>
  <cols>
    <col min="1" max="1" width="4.57421875" style="127" customWidth="1"/>
    <col min="2" max="2" width="17.00390625" style="124" customWidth="1"/>
    <col min="3" max="3" width="11.7109375" style="127" customWidth="1"/>
    <col min="4" max="4" width="9.421875" style="161" customWidth="1"/>
    <col min="5" max="5" width="9.57421875" style="127" customWidth="1"/>
    <col min="6" max="6" width="11.28125" style="127" customWidth="1"/>
    <col min="7" max="8" width="9.7109375" style="127" customWidth="1"/>
    <col min="9" max="9" width="12.28125" style="127" customWidth="1"/>
    <col min="10" max="10" width="12.7109375" style="127" customWidth="1"/>
    <col min="11" max="11" width="13.7109375" style="127" customWidth="1"/>
    <col min="12" max="12" width="12.421875" style="127" customWidth="1"/>
    <col min="13" max="13" width="14.28125" style="127" customWidth="1"/>
    <col min="14" max="14" width="13.00390625" style="127" customWidth="1"/>
    <col min="15" max="15" width="16.140625" style="127" customWidth="1"/>
    <col min="16" max="16" width="24.140625" style="127" customWidth="1"/>
    <col min="17" max="17" width="14.57421875" style="1" hidden="1" customWidth="1"/>
    <col min="18" max="20" width="12.7109375" style="1" hidden="1" customWidth="1"/>
    <col min="21" max="21" width="12.00390625" style="1" hidden="1" customWidth="1"/>
    <col min="22" max="23" width="9.140625" style="1" hidden="1" customWidth="1"/>
    <col min="24" max="24" width="11.7109375" style="1" bestFit="1" customWidth="1"/>
    <col min="25" max="25" width="15.00390625" style="238" customWidth="1"/>
    <col min="26" max="26" width="11.57421875" style="238" customWidth="1"/>
    <col min="27" max="27" width="16.140625" style="244" bestFit="1" customWidth="1"/>
    <col min="28" max="28" width="9.140625" style="239" customWidth="1"/>
    <col min="29" max="16384" width="9.140625" style="1" customWidth="1"/>
  </cols>
  <sheetData>
    <row r="1" spans="1:17" ht="31.5" customHeight="1">
      <c r="A1" s="410" t="s">
        <v>134</v>
      </c>
      <c r="B1" s="410"/>
      <c r="C1" s="410"/>
      <c r="D1" s="410"/>
      <c r="E1" s="410"/>
      <c r="F1" s="410"/>
      <c r="G1" s="410"/>
      <c r="H1" s="410"/>
      <c r="I1" s="410"/>
      <c r="J1" s="410"/>
      <c r="K1" s="410"/>
      <c r="L1" s="410"/>
      <c r="M1" s="410"/>
      <c r="N1" s="410"/>
      <c r="O1" s="410"/>
      <c r="P1" s="410"/>
      <c r="Q1" s="102"/>
    </row>
    <row r="2" spans="1:17" ht="15" customHeight="1">
      <c r="A2" s="125"/>
      <c r="B2" s="125"/>
      <c r="C2" s="125"/>
      <c r="D2" s="125"/>
      <c r="E2" s="125"/>
      <c r="F2" s="125"/>
      <c r="G2" s="125"/>
      <c r="H2" s="125"/>
      <c r="I2" s="125"/>
      <c r="J2" s="125"/>
      <c r="K2" s="125"/>
      <c r="L2" s="125"/>
      <c r="M2" s="125"/>
      <c r="N2" s="125"/>
      <c r="O2" s="125"/>
      <c r="P2" s="125"/>
      <c r="Q2" s="2"/>
    </row>
    <row r="3" spans="1:17" ht="17.25" customHeight="1">
      <c r="A3" s="411" t="s">
        <v>37</v>
      </c>
      <c r="B3" s="411"/>
      <c r="C3" s="411"/>
      <c r="D3" s="411"/>
      <c r="E3" s="411"/>
      <c r="F3" s="411"/>
      <c r="G3" s="411"/>
      <c r="H3" s="411"/>
      <c r="I3" s="411"/>
      <c r="J3" s="411"/>
      <c r="K3" s="411"/>
      <c r="L3" s="411"/>
      <c r="M3" s="411"/>
      <c r="N3" s="411"/>
      <c r="O3" s="411"/>
      <c r="P3" s="411"/>
      <c r="Q3" s="100"/>
    </row>
    <row r="4" spans="1:17" ht="20.25" customHeight="1">
      <c r="A4" s="412" t="s">
        <v>165</v>
      </c>
      <c r="B4" s="412"/>
      <c r="C4" s="412"/>
      <c r="D4" s="412"/>
      <c r="E4" s="412"/>
      <c r="F4" s="412"/>
      <c r="G4" s="412"/>
      <c r="H4" s="412"/>
      <c r="I4" s="412"/>
      <c r="J4" s="412"/>
      <c r="K4" s="412"/>
      <c r="L4" s="412"/>
      <c r="M4" s="412"/>
      <c r="N4" s="412"/>
      <c r="O4" s="412"/>
      <c r="P4" s="412"/>
      <c r="Q4" s="101"/>
    </row>
    <row r="5" spans="1:17" ht="3.75" customHeight="1">
      <c r="A5" s="126"/>
      <c r="B5" s="126"/>
      <c r="C5" s="126"/>
      <c r="D5" s="126"/>
      <c r="E5" s="126"/>
      <c r="F5" s="126"/>
      <c r="G5" s="126"/>
      <c r="H5" s="126"/>
      <c r="I5" s="126"/>
      <c r="J5" s="126"/>
      <c r="K5" s="126"/>
      <c r="L5" s="126"/>
      <c r="M5" s="126"/>
      <c r="N5" s="126"/>
      <c r="O5" s="126"/>
      <c r="P5" s="126"/>
      <c r="Q5" s="3"/>
    </row>
    <row r="6" spans="1:28" s="5" customFormat="1" ht="15.75">
      <c r="A6" s="132" t="s">
        <v>38</v>
      </c>
      <c r="B6" s="133"/>
      <c r="C6" s="134"/>
      <c r="D6" s="135"/>
      <c r="E6" s="134"/>
      <c r="F6" s="134"/>
      <c r="G6" s="134"/>
      <c r="H6" s="134"/>
      <c r="I6" s="134"/>
      <c r="J6" s="134"/>
      <c r="K6" s="134"/>
      <c r="L6" s="162"/>
      <c r="M6" s="134"/>
      <c r="N6" s="134"/>
      <c r="O6" s="134"/>
      <c r="P6" s="163" t="s">
        <v>39</v>
      </c>
      <c r="Q6" s="11"/>
      <c r="Y6" s="240"/>
      <c r="Z6" s="240"/>
      <c r="AA6" s="245"/>
      <c r="AB6" s="241"/>
    </row>
    <row r="7" spans="1:28" s="6" customFormat="1" ht="58.5" customHeight="1">
      <c r="A7" s="406" t="s">
        <v>0</v>
      </c>
      <c r="B7" s="406" t="s">
        <v>40</v>
      </c>
      <c r="C7" s="406" t="s">
        <v>133</v>
      </c>
      <c r="D7" s="409" t="s">
        <v>41</v>
      </c>
      <c r="E7" s="409"/>
      <c r="F7" s="413" t="s">
        <v>105</v>
      </c>
      <c r="G7" s="414"/>
      <c r="H7" s="406" t="s">
        <v>42</v>
      </c>
      <c r="I7" s="406" t="s">
        <v>43</v>
      </c>
      <c r="J7" s="406" t="s">
        <v>52</v>
      </c>
      <c r="K7" s="416" t="s">
        <v>44</v>
      </c>
      <c r="L7" s="416"/>
      <c r="M7" s="416"/>
      <c r="N7" s="416"/>
      <c r="O7" s="416"/>
      <c r="P7" s="416"/>
      <c r="Q7" s="103"/>
      <c r="Y7" s="242"/>
      <c r="Z7" s="242"/>
      <c r="AA7" s="246"/>
      <c r="AB7" s="243"/>
    </row>
    <row r="8" spans="1:28" s="6" customFormat="1" ht="46.5" customHeight="1">
      <c r="A8" s="407"/>
      <c r="B8" s="407"/>
      <c r="C8" s="407"/>
      <c r="D8" s="404" t="s">
        <v>45</v>
      </c>
      <c r="E8" s="404" t="s">
        <v>46</v>
      </c>
      <c r="F8" s="404" t="s">
        <v>45</v>
      </c>
      <c r="G8" s="404" t="s">
        <v>46</v>
      </c>
      <c r="H8" s="407"/>
      <c r="I8" s="407"/>
      <c r="J8" s="407"/>
      <c r="K8" s="409" t="s">
        <v>47</v>
      </c>
      <c r="L8" s="409" t="s">
        <v>48</v>
      </c>
      <c r="M8" s="409" t="s">
        <v>49</v>
      </c>
      <c r="N8" s="409" t="s">
        <v>53</v>
      </c>
      <c r="O8" s="409"/>
      <c r="P8" s="409" t="s">
        <v>135</v>
      </c>
      <c r="Q8" s="415" t="s">
        <v>116</v>
      </c>
      <c r="R8" s="415"/>
      <c r="S8" s="415" t="s">
        <v>128</v>
      </c>
      <c r="T8" s="415" t="s">
        <v>129</v>
      </c>
      <c r="U8" s="415" t="s">
        <v>116</v>
      </c>
      <c r="V8" s="415" t="s">
        <v>116</v>
      </c>
      <c r="W8" s="415" t="s">
        <v>116</v>
      </c>
      <c r="Y8" s="242"/>
      <c r="Z8" s="242"/>
      <c r="AA8" s="246"/>
      <c r="AB8" s="243"/>
    </row>
    <row r="9" spans="1:28" s="6" customFormat="1" ht="26.25" customHeight="1">
      <c r="A9" s="408"/>
      <c r="B9" s="408"/>
      <c r="C9" s="408"/>
      <c r="D9" s="405"/>
      <c r="E9" s="405"/>
      <c r="F9" s="405"/>
      <c r="G9" s="405"/>
      <c r="H9" s="408"/>
      <c r="I9" s="408"/>
      <c r="J9" s="408"/>
      <c r="K9" s="409"/>
      <c r="L9" s="409"/>
      <c r="M9" s="409"/>
      <c r="N9" s="203" t="s">
        <v>54</v>
      </c>
      <c r="O9" s="203" t="s">
        <v>55</v>
      </c>
      <c r="P9" s="409"/>
      <c r="Q9" s="415"/>
      <c r="R9" s="415"/>
      <c r="S9" s="415"/>
      <c r="T9" s="415"/>
      <c r="U9" s="415"/>
      <c r="V9" s="415"/>
      <c r="W9" s="415"/>
      <c r="Y9" s="242"/>
      <c r="Z9" s="242"/>
      <c r="AA9" s="246"/>
      <c r="AB9" s="243"/>
    </row>
    <row r="10" spans="1:28" s="5" customFormat="1" ht="18" customHeight="1">
      <c r="A10" s="136"/>
      <c r="B10" s="137">
        <v>1</v>
      </c>
      <c r="C10" s="138">
        <v>2</v>
      </c>
      <c r="D10" s="137">
        <v>3</v>
      </c>
      <c r="E10" s="138">
        <v>4</v>
      </c>
      <c r="F10" s="137">
        <v>5</v>
      </c>
      <c r="G10" s="138">
        <v>6</v>
      </c>
      <c r="H10" s="137">
        <v>7</v>
      </c>
      <c r="I10" s="138">
        <v>8</v>
      </c>
      <c r="J10" s="137">
        <v>9</v>
      </c>
      <c r="K10" s="138">
        <v>10</v>
      </c>
      <c r="L10" s="137">
        <v>11</v>
      </c>
      <c r="M10" s="138">
        <v>12</v>
      </c>
      <c r="N10" s="137">
        <v>13</v>
      </c>
      <c r="O10" s="138">
        <v>14</v>
      </c>
      <c r="P10" s="137">
        <v>15</v>
      </c>
      <c r="Q10" s="415"/>
      <c r="R10" s="415"/>
      <c r="S10" s="415"/>
      <c r="T10" s="415"/>
      <c r="U10" s="415"/>
      <c r="V10" s="415"/>
      <c r="W10" s="415"/>
      <c r="Y10" s="240"/>
      <c r="Z10" s="240"/>
      <c r="AA10" s="245"/>
      <c r="AB10" s="241"/>
    </row>
    <row r="11" spans="1:28" s="281" customFormat="1" ht="15">
      <c r="A11" s="279">
        <v>1</v>
      </c>
      <c r="B11" s="279" t="s">
        <v>23</v>
      </c>
      <c r="C11" s="280">
        <v>23.5</v>
      </c>
      <c r="D11" s="280"/>
      <c r="E11" s="280"/>
      <c r="F11" s="270">
        <v>377.69284</v>
      </c>
      <c r="H11" s="280"/>
      <c r="I11" s="280">
        <f>SUM(C11:H11)</f>
        <v>401.19284</v>
      </c>
      <c r="J11" s="280">
        <v>315.082</v>
      </c>
      <c r="K11" s="282">
        <v>237.91073</v>
      </c>
      <c r="L11" s="282">
        <v>8.923675</v>
      </c>
      <c r="M11" s="283">
        <v>33.63788</v>
      </c>
      <c r="N11" s="282">
        <v>37.85306</v>
      </c>
      <c r="O11" s="282">
        <v>2.300325</v>
      </c>
      <c r="P11" s="284">
        <f>SUM(K11:O11)</f>
        <v>320.62566999999996</v>
      </c>
      <c r="Q11" s="285">
        <f>I11-P11</f>
        <v>80.56717000000003</v>
      </c>
      <c r="R11" s="286" t="e">
        <f>#REF!/'Part-I'!P13</f>
        <v>#REF!</v>
      </c>
      <c r="S11" s="286">
        <v>274.403636</v>
      </c>
      <c r="T11" s="286">
        <f>P11-S11</f>
        <v>46.22203399999995</v>
      </c>
      <c r="U11" s="287">
        <v>61.85</v>
      </c>
      <c r="V11" s="288"/>
      <c r="W11" s="288">
        <f>P11-'[1]Part-II'!P13</f>
        <v>-92.27599000000004</v>
      </c>
      <c r="X11" s="490">
        <f>M11-'[1]Part-II'!M13</f>
        <v>-14.416109999999996</v>
      </c>
      <c r="Y11" s="286">
        <f>I11-P11</f>
        <v>80.56717000000003</v>
      </c>
      <c r="Z11" s="289">
        <f>P11/I11</f>
        <v>0.799180937526203</v>
      </c>
      <c r="AA11" s="290">
        <f>(K11)/'Part-I'!P13</f>
        <v>126.14499923118117</v>
      </c>
      <c r="AB11" s="291">
        <f>(K11/P11)*100</f>
        <v>74.2020219404142</v>
      </c>
    </row>
    <row r="12" spans="1:28" s="281" customFormat="1" ht="15">
      <c r="A12" s="279">
        <v>2</v>
      </c>
      <c r="B12" s="279" t="s">
        <v>24</v>
      </c>
      <c r="C12" s="280">
        <v>32.12</v>
      </c>
      <c r="D12" s="280"/>
      <c r="E12" s="280"/>
      <c r="F12" s="270">
        <v>304.03806</v>
      </c>
      <c r="H12" s="280"/>
      <c r="I12" s="280">
        <f aca="true" t="shared" si="0" ref="I12:I23">SUM(C12:H12)</f>
        <v>336.15806</v>
      </c>
      <c r="J12" s="280">
        <v>365.645</v>
      </c>
      <c r="K12" s="282">
        <v>193.51237</v>
      </c>
      <c r="L12" s="282">
        <v>10.05923</v>
      </c>
      <c r="M12" s="282">
        <v>27.18091</v>
      </c>
      <c r="N12" s="282">
        <v>18.00429</v>
      </c>
      <c r="O12" s="282">
        <v>3.41782</v>
      </c>
      <c r="P12" s="284">
        <f aca="true" t="shared" si="1" ref="P12:P25">SUM(K12:O12)</f>
        <v>252.17462</v>
      </c>
      <c r="Q12" s="285">
        <f aca="true" t="shared" si="2" ref="Q12:Q25">I12-P12</f>
        <v>83.98343999999997</v>
      </c>
      <c r="R12" s="286" t="e">
        <f>#REF!/'Part-I'!P14</f>
        <v>#REF!</v>
      </c>
      <c r="S12" s="286">
        <v>304.41071</v>
      </c>
      <c r="T12" s="286">
        <f aca="true" t="shared" si="3" ref="T12:T23">P12-S12</f>
        <v>-52.23608999999999</v>
      </c>
      <c r="U12" s="287">
        <v>36.857749999999996</v>
      </c>
      <c r="V12" s="288"/>
      <c r="W12" s="288">
        <f>P12-'[1]Part-II'!P14</f>
        <v>-346.5633399999999</v>
      </c>
      <c r="X12" s="490">
        <f>M12-'[1]Part-II'!M14</f>
        <v>-110.56779999999999</v>
      </c>
      <c r="Y12" s="286">
        <f aca="true" t="shared" si="4" ref="Y12:Y23">I12-P12</f>
        <v>83.98343999999997</v>
      </c>
      <c r="Z12" s="289">
        <f aca="true" t="shared" si="5" ref="Z12:Z23">P12/I12</f>
        <v>0.7501668114100849</v>
      </c>
      <c r="AA12" s="290">
        <f>(K12)/'Part-I'!P14</f>
        <v>338.2255566819309</v>
      </c>
      <c r="AB12" s="291">
        <f aca="true" t="shared" si="6" ref="AB12:AB23">(K12/P12)*100</f>
        <v>76.7374488360486</v>
      </c>
    </row>
    <row r="13" spans="1:28" s="281" customFormat="1" ht="15">
      <c r="A13" s="279">
        <v>3</v>
      </c>
      <c r="B13" s="279" t="s">
        <v>25</v>
      </c>
      <c r="C13" s="280">
        <v>43.37</v>
      </c>
      <c r="D13" s="280"/>
      <c r="E13" s="280"/>
      <c r="F13" s="270">
        <v>2010.14931</v>
      </c>
      <c r="H13" s="280"/>
      <c r="I13" s="280">
        <f t="shared" si="0"/>
        <v>2053.51931</v>
      </c>
      <c r="J13" s="280">
        <v>1044.578</v>
      </c>
      <c r="K13" s="292">
        <v>1093.87996</v>
      </c>
      <c r="L13" s="292">
        <v>46.4473</v>
      </c>
      <c r="M13" s="292">
        <f>706.44541+11.28615</f>
        <v>717.7315600000001</v>
      </c>
      <c r="N13" s="292">
        <v>22.43118</v>
      </c>
      <c r="O13" s="292">
        <v>12.19807</v>
      </c>
      <c r="P13" s="284">
        <f t="shared" si="1"/>
        <v>1892.6880700000002</v>
      </c>
      <c r="Q13" s="285">
        <f t="shared" si="2"/>
        <v>160.83123999999998</v>
      </c>
      <c r="R13" s="286">
        <f>K13/'Part-I'!P15</f>
        <v>160.48355156503305</v>
      </c>
      <c r="S13" s="286">
        <v>959.12689</v>
      </c>
      <c r="T13" s="286">
        <f t="shared" si="3"/>
        <v>933.5611800000001</v>
      </c>
      <c r="U13" s="287">
        <v>166.16731999999996</v>
      </c>
      <c r="V13" s="288"/>
      <c r="W13" s="288">
        <f>P13-'[1]Part-II'!P15</f>
        <v>1043.2414600000002</v>
      </c>
      <c r="X13" s="490">
        <f>M13-'[1]Part-II'!M15</f>
        <v>545.08572</v>
      </c>
      <c r="Y13" s="286">
        <f t="shared" si="4"/>
        <v>160.83123999999998</v>
      </c>
      <c r="Z13" s="289">
        <f t="shared" si="5"/>
        <v>0.9216801910667205</v>
      </c>
      <c r="AA13" s="290">
        <f>(K13)/'Part-I'!P15</f>
        <v>160.48355156503305</v>
      </c>
      <c r="AB13" s="291">
        <f t="shared" si="6"/>
        <v>57.795047020082926</v>
      </c>
    </row>
    <row r="14" spans="1:28" s="293" customFormat="1" ht="15">
      <c r="A14" s="279">
        <v>4</v>
      </c>
      <c r="B14" s="279" t="s">
        <v>26</v>
      </c>
      <c r="C14" s="280">
        <v>64.68</v>
      </c>
      <c r="D14" s="280"/>
      <c r="E14" s="280"/>
      <c r="F14" s="270">
        <v>829.70559</v>
      </c>
      <c r="H14" s="280"/>
      <c r="I14" s="280">
        <f t="shared" si="0"/>
        <v>894.3855900000001</v>
      </c>
      <c r="J14" s="280">
        <v>693.602</v>
      </c>
      <c r="K14" s="278">
        <v>531.8135</v>
      </c>
      <c r="L14" s="278">
        <v>23.170469999999995</v>
      </c>
      <c r="M14" s="278">
        <v>125.72284</v>
      </c>
      <c r="N14" s="278">
        <v>8.07338</v>
      </c>
      <c r="O14" s="278">
        <v>9.73072</v>
      </c>
      <c r="P14" s="284">
        <f t="shared" si="1"/>
        <v>698.5109100000001</v>
      </c>
      <c r="Q14" s="285">
        <f t="shared" si="2"/>
        <v>195.87468</v>
      </c>
      <c r="R14" s="286" t="e">
        <f>#REF!/'Part-I'!#REF!</f>
        <v>#REF!</v>
      </c>
      <c r="S14" s="286">
        <v>292.43390999999997</v>
      </c>
      <c r="T14" s="286">
        <f t="shared" si="3"/>
        <v>406.0770000000001</v>
      </c>
      <c r="U14" s="287">
        <v>44.84509000000001</v>
      </c>
      <c r="V14" s="288"/>
      <c r="W14" s="288">
        <f>P14-'[1]Part-II'!P16</f>
        <v>378.40350000000007</v>
      </c>
      <c r="X14" s="490">
        <f>M14-'[1]Part-II'!M16</f>
        <v>63.70564</v>
      </c>
      <c r="Y14" s="286">
        <f t="shared" si="4"/>
        <v>195.87468</v>
      </c>
      <c r="Z14" s="289">
        <f t="shared" si="5"/>
        <v>0.7809952640225342</v>
      </c>
      <c r="AA14" s="290">
        <f>(K14)/'Part-I'!P16</f>
        <v>441.26576501825417</v>
      </c>
      <c r="AB14" s="291">
        <f t="shared" si="6"/>
        <v>76.13531762875398</v>
      </c>
    </row>
    <row r="15" spans="1:28" s="281" customFormat="1" ht="15">
      <c r="A15" s="279">
        <v>5</v>
      </c>
      <c r="B15" s="279" t="s">
        <v>27</v>
      </c>
      <c r="C15" s="280">
        <v>17.85</v>
      </c>
      <c r="D15" s="280"/>
      <c r="E15" s="280"/>
      <c r="F15" s="270">
        <v>997.56558</v>
      </c>
      <c r="H15" s="280"/>
      <c r="I15" s="280">
        <f t="shared" si="0"/>
        <v>1015.41558</v>
      </c>
      <c r="J15" s="280">
        <v>620.911</v>
      </c>
      <c r="K15" s="282">
        <v>534.9825</v>
      </c>
      <c r="L15" s="282">
        <v>41.15386</v>
      </c>
      <c r="M15" s="283">
        <v>206.81763</v>
      </c>
      <c r="N15" s="282">
        <v>34.6929</v>
      </c>
      <c r="O15" s="282">
        <v>7.8691</v>
      </c>
      <c r="P15" s="284">
        <f t="shared" si="1"/>
        <v>825.51599</v>
      </c>
      <c r="Q15" s="285">
        <f t="shared" si="2"/>
        <v>189.89959</v>
      </c>
      <c r="R15" s="286" t="e">
        <f>#REF!/'Part-I'!P17</f>
        <v>#REF!</v>
      </c>
      <c r="S15" s="286">
        <v>214.06911</v>
      </c>
      <c r="T15" s="286">
        <f t="shared" si="3"/>
        <v>611.44688</v>
      </c>
      <c r="U15" s="287">
        <v>90.28120000000001</v>
      </c>
      <c r="V15" s="288">
        <v>4.31379</v>
      </c>
      <c r="W15" s="288">
        <f>P15-'[1]Part-II'!P17</f>
        <v>234.03652</v>
      </c>
      <c r="X15" s="490">
        <f>M15-'[1]Part-II'!M17</f>
        <v>47.6986</v>
      </c>
      <c r="Y15" s="286">
        <f t="shared" si="4"/>
        <v>189.89959</v>
      </c>
      <c r="Z15" s="289">
        <f t="shared" si="5"/>
        <v>0.812983379671996</v>
      </c>
      <c r="AA15" s="290">
        <f>(K15)/'Part-I'!P17</f>
        <v>155.43548054378047</v>
      </c>
      <c r="AB15" s="291">
        <f t="shared" si="6"/>
        <v>64.80583132011773</v>
      </c>
    </row>
    <row r="16" spans="1:28" s="281" customFormat="1" ht="15">
      <c r="A16" s="279">
        <v>6</v>
      </c>
      <c r="B16" s="279" t="s">
        <v>28</v>
      </c>
      <c r="C16" s="280">
        <v>10.19</v>
      </c>
      <c r="D16" s="280"/>
      <c r="E16" s="280"/>
      <c r="F16" s="270">
        <v>1177.59622</v>
      </c>
      <c r="H16" s="280"/>
      <c r="I16" s="280">
        <f t="shared" si="0"/>
        <v>1187.78622</v>
      </c>
      <c r="J16" s="280">
        <v>1023.201</v>
      </c>
      <c r="K16" s="282">
        <v>609.34915</v>
      </c>
      <c r="L16" s="282">
        <v>38.75972</v>
      </c>
      <c r="M16" s="282">
        <v>296.24241</v>
      </c>
      <c r="N16" s="282">
        <v>14.48549</v>
      </c>
      <c r="O16" s="282">
        <v>14.21608</v>
      </c>
      <c r="P16" s="284">
        <f t="shared" si="1"/>
        <v>973.0528500000001</v>
      </c>
      <c r="Q16" s="285">
        <f t="shared" si="2"/>
        <v>214.7333699999998</v>
      </c>
      <c r="R16" s="286">
        <f>K16/'Part-I'!P18</f>
        <v>129.58534121600067</v>
      </c>
      <c r="S16" s="286">
        <v>530.32122</v>
      </c>
      <c r="T16" s="286">
        <f t="shared" si="3"/>
        <v>442.7316300000001</v>
      </c>
      <c r="U16" s="287">
        <v>81.51</v>
      </c>
      <c r="V16" s="288"/>
      <c r="W16" s="288">
        <f>P16-'[1]Part-II'!P18</f>
        <v>340.6543100000001</v>
      </c>
      <c r="X16" s="490">
        <f>M16-'[1]Part-II'!M18</f>
        <v>119.96183000000002</v>
      </c>
      <c r="Y16" s="286">
        <f t="shared" si="4"/>
        <v>214.7333699999998</v>
      </c>
      <c r="Z16" s="289">
        <f t="shared" si="5"/>
        <v>0.8192154729661708</v>
      </c>
      <c r="AA16" s="290">
        <f>(K16)/'Part-I'!P18</f>
        <v>129.58534121600067</v>
      </c>
      <c r="AB16" s="291">
        <f t="shared" si="6"/>
        <v>62.62241048880335</v>
      </c>
    </row>
    <row r="17" spans="1:28" s="281" customFormat="1" ht="15">
      <c r="A17" s="279">
        <v>7</v>
      </c>
      <c r="B17" s="279" t="s">
        <v>163</v>
      </c>
      <c r="C17" s="280">
        <v>11.67</v>
      </c>
      <c r="D17" s="280"/>
      <c r="E17" s="280"/>
      <c r="F17" s="270">
        <v>644.82792</v>
      </c>
      <c r="H17" s="280"/>
      <c r="I17" s="280">
        <f t="shared" si="0"/>
        <v>656.4979199999999</v>
      </c>
      <c r="J17" s="280">
        <v>679.335</v>
      </c>
      <c r="K17" s="282">
        <v>395.01294</v>
      </c>
      <c r="L17" s="282">
        <v>22.9417</v>
      </c>
      <c r="M17" s="283">
        <v>162.86046</v>
      </c>
      <c r="N17" s="282">
        <v>7.81995</v>
      </c>
      <c r="O17" s="282">
        <v>13.24399</v>
      </c>
      <c r="P17" s="284">
        <f t="shared" si="1"/>
        <v>601.87904</v>
      </c>
      <c r="Q17" s="285">
        <f t="shared" si="2"/>
        <v>54.618879999999876</v>
      </c>
      <c r="R17" s="286">
        <f>K17/'Part-I'!P19</f>
        <v>130.00047391025325</v>
      </c>
      <c r="S17" s="286">
        <v>325.64736</v>
      </c>
      <c r="T17" s="286">
        <f t="shared" si="3"/>
        <v>276.23168000000004</v>
      </c>
      <c r="U17" s="287">
        <v>84.90853</v>
      </c>
      <c r="V17" s="288"/>
      <c r="W17" s="288">
        <f>P17-'[1]Part-II'!P19</f>
        <v>58.86347999999998</v>
      </c>
      <c r="X17" s="490">
        <f>M17-'[1]Part-II'!M19</f>
        <v>30.935734999999994</v>
      </c>
      <c r="Y17" s="286">
        <f t="shared" si="4"/>
        <v>54.618879999999876</v>
      </c>
      <c r="Z17" s="289">
        <f t="shared" si="5"/>
        <v>0.916802661004623</v>
      </c>
      <c r="AA17" s="290">
        <f>(K17)/'Part-I'!P19</f>
        <v>130.00047391025325</v>
      </c>
      <c r="AB17" s="291">
        <f t="shared" si="6"/>
        <v>65.6299544838777</v>
      </c>
    </row>
    <row r="18" spans="1:28" s="281" customFormat="1" ht="15">
      <c r="A18" s="279">
        <v>8</v>
      </c>
      <c r="B18" s="279" t="s">
        <v>30</v>
      </c>
      <c r="C18" s="280">
        <v>26.38</v>
      </c>
      <c r="D18" s="280"/>
      <c r="E18" s="280"/>
      <c r="F18" s="270">
        <v>544.69792</v>
      </c>
      <c r="H18" s="280"/>
      <c r="I18" s="280">
        <f t="shared" si="0"/>
        <v>571.07792</v>
      </c>
      <c r="J18" s="280">
        <v>520.478</v>
      </c>
      <c r="K18" s="284">
        <v>325.4327</v>
      </c>
      <c r="L18" s="284">
        <v>17.00774</v>
      </c>
      <c r="M18" s="284">
        <v>107.51328999999998</v>
      </c>
      <c r="N18" s="284">
        <v>7.78872</v>
      </c>
      <c r="O18" s="284">
        <v>7.4633600000000015</v>
      </c>
      <c r="P18" s="284">
        <f t="shared" si="1"/>
        <v>465.20581000000004</v>
      </c>
      <c r="Q18" s="285">
        <f t="shared" si="2"/>
        <v>105.8721099999999</v>
      </c>
      <c r="R18" s="286">
        <f>K18/'Part-I'!P20</f>
        <v>267.41006425742415</v>
      </c>
      <c r="S18" s="286">
        <v>367.82944</v>
      </c>
      <c r="T18" s="286">
        <f t="shared" si="3"/>
        <v>97.37637000000007</v>
      </c>
      <c r="U18" s="287">
        <v>95.95</v>
      </c>
      <c r="V18" s="288"/>
      <c r="W18" s="288">
        <f>P18-'[1]Part-II'!P20</f>
        <v>64.41990999999996</v>
      </c>
      <c r="X18" s="490">
        <f>M18-'[1]Part-II'!M20</f>
        <v>12.150889999999976</v>
      </c>
      <c r="Y18" s="286">
        <f t="shared" si="4"/>
        <v>105.8721099999999</v>
      </c>
      <c r="Z18" s="289">
        <f t="shared" si="5"/>
        <v>0.8146100448078961</v>
      </c>
      <c r="AA18" s="290">
        <f>(K18)/'Part-I'!P20</f>
        <v>267.41006425742415</v>
      </c>
      <c r="AB18" s="291">
        <f t="shared" si="6"/>
        <v>69.95456484088193</v>
      </c>
    </row>
    <row r="19" spans="1:28" s="273" customFormat="1" ht="15">
      <c r="A19" s="271">
        <v>9</v>
      </c>
      <c r="B19" s="271" t="s">
        <v>31</v>
      </c>
      <c r="C19" s="272">
        <v>15.07</v>
      </c>
      <c r="D19" s="272"/>
      <c r="E19" s="272"/>
      <c r="F19" s="270">
        <v>368.25732</v>
      </c>
      <c r="H19" s="272"/>
      <c r="I19" s="272">
        <f t="shared" si="0"/>
        <v>383.32732</v>
      </c>
      <c r="J19" s="272">
        <v>246.367</v>
      </c>
      <c r="K19" s="282">
        <v>235.19191</v>
      </c>
      <c r="L19" s="282">
        <v>15.64694</v>
      </c>
      <c r="M19" s="282">
        <v>56.61933</v>
      </c>
      <c r="N19" s="282">
        <v>2.59023</v>
      </c>
      <c r="O19" s="282">
        <v>3.56531</v>
      </c>
      <c r="P19" s="284">
        <f t="shared" si="1"/>
        <v>313.61372000000006</v>
      </c>
      <c r="Q19" s="274">
        <f t="shared" si="2"/>
        <v>69.71359999999993</v>
      </c>
      <c r="R19" s="275" t="e">
        <f>#REF!/'Part-I'!P21</f>
        <v>#REF!</v>
      </c>
      <c r="S19" s="275">
        <v>147.30015999999998</v>
      </c>
      <c r="T19" s="275">
        <f t="shared" si="3"/>
        <v>166.31356000000008</v>
      </c>
      <c r="U19" s="271">
        <v>83.854181</v>
      </c>
      <c r="V19" s="276"/>
      <c r="W19" s="276">
        <f>P19-'[1]Part-II'!P21</f>
        <v>90.23795000000004</v>
      </c>
      <c r="X19" s="491" t="e">
        <f>#REF!-'[1]Part-II'!M21</f>
        <v>#REF!</v>
      </c>
      <c r="Y19" s="275">
        <f t="shared" si="4"/>
        <v>69.71359999999993</v>
      </c>
      <c r="Z19" s="277">
        <f t="shared" si="5"/>
        <v>0.818135581883389</v>
      </c>
      <c r="AA19" s="290">
        <f>(K19)/'Part-I'!P21</f>
        <v>131.91018917872987</v>
      </c>
      <c r="AB19" s="291">
        <f t="shared" si="6"/>
        <v>74.99413928701843</v>
      </c>
    </row>
    <row r="20" spans="1:30" s="281" customFormat="1" ht="15">
      <c r="A20" s="279">
        <v>10</v>
      </c>
      <c r="B20" s="279" t="s">
        <v>32</v>
      </c>
      <c r="C20" s="280">
        <v>58.6</v>
      </c>
      <c r="D20" s="280"/>
      <c r="E20" s="280"/>
      <c r="F20" s="270">
        <v>334.30379</v>
      </c>
      <c r="H20" s="280"/>
      <c r="I20" s="280">
        <f t="shared" si="0"/>
        <v>392.90379</v>
      </c>
      <c r="J20" s="280">
        <v>992.883</v>
      </c>
      <c r="K20" s="284">
        <f>137.01779+80</f>
        <v>217.01779</v>
      </c>
      <c r="L20" s="284">
        <v>5.16823</v>
      </c>
      <c r="M20" s="284">
        <f>29.70872+2.64</f>
        <v>32.34872</v>
      </c>
      <c r="N20" s="284">
        <v>10.87438</v>
      </c>
      <c r="O20" s="284">
        <v>5.72134</v>
      </c>
      <c r="P20" s="284">
        <f t="shared" si="1"/>
        <v>271.13045999999997</v>
      </c>
      <c r="Q20" s="285">
        <f t="shared" si="2"/>
        <v>121.77333000000004</v>
      </c>
      <c r="R20" s="286">
        <f>K20/'Part-I'!P22</f>
        <v>134.02199139118247</v>
      </c>
      <c r="S20" s="286">
        <v>266.27575</v>
      </c>
      <c r="T20" s="286">
        <f t="shared" si="3"/>
        <v>4.854709999999955</v>
      </c>
      <c r="U20" s="287">
        <v>80.17361999999999</v>
      </c>
      <c r="V20" s="288"/>
      <c r="W20" s="288">
        <f>P20-'[1]Part-II'!P22</f>
        <v>-283.60377000000005</v>
      </c>
      <c r="X20" s="490">
        <f>M20-'[1]Part-II'!M22</f>
        <v>-114.75039</v>
      </c>
      <c r="Y20" s="286">
        <f t="shared" si="4"/>
        <v>121.77333000000004</v>
      </c>
      <c r="Z20" s="289">
        <f t="shared" si="5"/>
        <v>0.6900683243600169</v>
      </c>
      <c r="AA20" s="290">
        <f>(K20)/'Part-I'!P22</f>
        <v>134.02199139118247</v>
      </c>
      <c r="AB20" s="291">
        <f t="shared" si="6"/>
        <v>80.0418329980335</v>
      </c>
      <c r="AD20" s="291"/>
    </row>
    <row r="21" spans="1:28" s="281" customFormat="1" ht="15">
      <c r="A21" s="279">
        <v>11</v>
      </c>
      <c r="B21" s="279" t="s">
        <v>33</v>
      </c>
      <c r="C21" s="280">
        <v>24.69</v>
      </c>
      <c r="D21" s="280"/>
      <c r="E21" s="280"/>
      <c r="F21" s="270">
        <v>177.05839</v>
      </c>
      <c r="H21" s="280"/>
      <c r="I21" s="280">
        <f t="shared" si="0"/>
        <v>201.74839</v>
      </c>
      <c r="J21" s="280">
        <v>269.871</v>
      </c>
      <c r="K21" s="282">
        <v>137.0593</v>
      </c>
      <c r="L21" s="282">
        <v>7.0629</v>
      </c>
      <c r="M21" s="282">
        <v>16.99132</v>
      </c>
      <c r="N21" s="282">
        <v>8.18357</v>
      </c>
      <c r="O21" s="282">
        <v>5.95344</v>
      </c>
      <c r="P21" s="284">
        <f t="shared" si="1"/>
        <v>175.25053000000003</v>
      </c>
      <c r="Q21" s="285">
        <f t="shared" si="2"/>
        <v>26.497859999999974</v>
      </c>
      <c r="R21" s="286">
        <f>K21/'Part-I'!P23</f>
        <v>138.5430965642026</v>
      </c>
      <c r="S21" s="286">
        <v>73.37846</v>
      </c>
      <c r="T21" s="286">
        <f t="shared" si="3"/>
        <v>101.87207000000002</v>
      </c>
      <c r="U21" s="287">
        <v>29.66637</v>
      </c>
      <c r="V21" s="288"/>
      <c r="W21" s="288">
        <f>P21-'[1]Part-II'!P23</f>
        <v>-84.60532999999998</v>
      </c>
      <c r="X21" s="490">
        <f>M21-'[1]Part-II'!M23</f>
        <v>-18.72556</v>
      </c>
      <c r="Y21" s="286">
        <f t="shared" si="4"/>
        <v>26.497859999999974</v>
      </c>
      <c r="Z21" s="289">
        <f t="shared" si="5"/>
        <v>0.8686588775256151</v>
      </c>
      <c r="AA21" s="290">
        <f>(K21)/'Part-I'!P23</f>
        <v>138.5430965642026</v>
      </c>
      <c r="AB21" s="291">
        <f t="shared" si="6"/>
        <v>78.20763794551719</v>
      </c>
    </row>
    <row r="22" spans="1:28" s="281" customFormat="1" ht="15">
      <c r="A22" s="279">
        <v>12</v>
      </c>
      <c r="B22" s="279" t="s">
        <v>34</v>
      </c>
      <c r="C22" s="280">
        <v>40.06</v>
      </c>
      <c r="D22" s="280"/>
      <c r="E22" s="280"/>
      <c r="F22" s="270">
        <v>327.99229</v>
      </c>
      <c r="H22" s="280"/>
      <c r="I22" s="280">
        <f t="shared" si="0"/>
        <v>368.05229</v>
      </c>
      <c r="J22" s="280">
        <v>324.505</v>
      </c>
      <c r="K22" s="278">
        <v>163.6823</v>
      </c>
      <c r="L22" s="278">
        <v>6.76351</v>
      </c>
      <c r="M22" s="278">
        <v>52.09289</v>
      </c>
      <c r="N22" s="278">
        <v>6.11955</v>
      </c>
      <c r="O22" s="278">
        <v>4.23213</v>
      </c>
      <c r="P22" s="284">
        <f t="shared" si="1"/>
        <v>232.89038000000002</v>
      </c>
      <c r="Q22" s="285">
        <f t="shared" si="2"/>
        <v>135.16191</v>
      </c>
      <c r="R22" s="286" t="e">
        <f>#REF!/'Part-I'!P24</f>
        <v>#REF!</v>
      </c>
      <c r="S22" s="286">
        <v>158.22349</v>
      </c>
      <c r="T22" s="286">
        <f t="shared" si="3"/>
        <v>74.66689000000002</v>
      </c>
      <c r="U22" s="287">
        <v>52.48554</v>
      </c>
      <c r="V22" s="288"/>
      <c r="W22" s="288">
        <f>P22-'[1]Part-II'!P24</f>
        <v>8.71514000000002</v>
      </c>
      <c r="X22" s="490" t="e">
        <f>#REF!-'[1]Part-II'!M24</f>
        <v>#REF!</v>
      </c>
      <c r="Y22" s="286">
        <f t="shared" si="4"/>
        <v>135.16191</v>
      </c>
      <c r="Z22" s="289">
        <f t="shared" si="5"/>
        <v>0.6327643824740229</v>
      </c>
      <c r="AA22" s="290">
        <f>(K22)/'Part-I'!P24</f>
        <v>141.27837525246423</v>
      </c>
      <c r="AB22" s="291">
        <f t="shared" si="6"/>
        <v>70.28298034465828</v>
      </c>
    </row>
    <row r="23" spans="1:28" s="281" customFormat="1" ht="15">
      <c r="A23" s="279">
        <v>13</v>
      </c>
      <c r="B23" s="279" t="s">
        <v>35</v>
      </c>
      <c r="C23" s="280">
        <v>41.81</v>
      </c>
      <c r="D23" s="280"/>
      <c r="E23" s="280"/>
      <c r="F23" s="270">
        <v>465.423</v>
      </c>
      <c r="H23" s="280"/>
      <c r="I23" s="280">
        <f t="shared" si="0"/>
        <v>507.233</v>
      </c>
      <c r="J23" s="280">
        <v>324.051</v>
      </c>
      <c r="K23" s="294">
        <v>294.01944</v>
      </c>
      <c r="L23" s="294">
        <v>12.02025</v>
      </c>
      <c r="M23" s="295">
        <v>44.14867</v>
      </c>
      <c r="N23" s="294">
        <v>18.18376</v>
      </c>
      <c r="O23" s="294">
        <v>18.89481</v>
      </c>
      <c r="P23" s="284">
        <f t="shared" si="1"/>
        <v>387.26692999999995</v>
      </c>
      <c r="Q23" s="296">
        <f t="shared" si="2"/>
        <v>119.96607000000006</v>
      </c>
      <c r="R23" s="297">
        <f>K23/'Part-I'!P25</f>
        <v>637.385245723948</v>
      </c>
      <c r="S23" s="297">
        <v>198.21515</v>
      </c>
      <c r="T23" s="297">
        <f t="shared" si="3"/>
        <v>189.05177999999995</v>
      </c>
      <c r="U23" s="287">
        <v>61.02503</v>
      </c>
      <c r="V23" s="288"/>
      <c r="W23" s="288">
        <f>P23-'[1]Part-II'!P25</f>
        <v>-35.91596500000003</v>
      </c>
      <c r="X23" s="490">
        <f>M23-'[1]Part-II'!M25</f>
        <v>-0.3711099999999945</v>
      </c>
      <c r="Y23" s="297">
        <f t="shared" si="4"/>
        <v>119.96607000000006</v>
      </c>
      <c r="Z23" s="298">
        <f t="shared" si="5"/>
        <v>0.7634892248729872</v>
      </c>
      <c r="AA23" s="290">
        <f>(K23)/'Part-I'!P25</f>
        <v>637.385245723948</v>
      </c>
      <c r="AB23" s="291">
        <f t="shared" si="6"/>
        <v>75.92164918393625</v>
      </c>
    </row>
    <row r="24" spans="1:26" s="304" customFormat="1" ht="29.25">
      <c r="A24" s="299"/>
      <c r="B24" s="300" t="s">
        <v>5</v>
      </c>
      <c r="C24" s="261">
        <f aca="true" t="shared" si="7" ref="C24:H24">SUM(C11:C23)</f>
        <v>409.99</v>
      </c>
      <c r="D24" s="261">
        <f t="shared" si="7"/>
        <v>0</v>
      </c>
      <c r="E24" s="261">
        <f t="shared" si="7"/>
        <v>0</v>
      </c>
      <c r="F24" s="403">
        <f>SUM(F11:F23)</f>
        <v>8559.30823</v>
      </c>
      <c r="G24" s="403"/>
      <c r="H24" s="261">
        <f t="shared" si="7"/>
        <v>0</v>
      </c>
      <c r="I24" s="301">
        <f aca="true" t="shared" si="8" ref="I24:U24">SUM(I11:I23)</f>
        <v>8969.29823</v>
      </c>
      <c r="J24" s="301">
        <f>SUM(J11:J23)</f>
        <v>7420.509</v>
      </c>
      <c r="K24" s="302">
        <f t="shared" si="8"/>
        <v>4968.86459</v>
      </c>
      <c r="L24" s="302">
        <f t="shared" si="8"/>
        <v>255.12552499999998</v>
      </c>
      <c r="M24" s="302">
        <f t="shared" si="8"/>
        <v>1879.90791</v>
      </c>
      <c r="N24" s="302">
        <f t="shared" si="8"/>
        <v>197.10046000000003</v>
      </c>
      <c r="O24" s="302">
        <f t="shared" si="8"/>
        <v>108.80649500000001</v>
      </c>
      <c r="P24" s="302">
        <f t="shared" si="8"/>
        <v>7409.804980000001</v>
      </c>
      <c r="Q24" s="303">
        <f t="shared" si="8"/>
        <v>1559.4932499999995</v>
      </c>
      <c r="R24" s="303" t="e">
        <f t="shared" si="8"/>
        <v>#REF!</v>
      </c>
      <c r="S24" s="303">
        <f t="shared" si="8"/>
        <v>4111.635285999999</v>
      </c>
      <c r="T24" s="303">
        <f t="shared" si="8"/>
        <v>3298.169694</v>
      </c>
      <c r="U24" s="303">
        <f t="shared" si="8"/>
        <v>969.5746310000002</v>
      </c>
      <c r="W24" s="305">
        <f>P24-'[1]Part-II'!P26</f>
        <v>1375.6078750000024</v>
      </c>
      <c r="X24" s="492">
        <f>M24-'[1]Part-II'!M26</f>
        <v>616.4886099999999</v>
      </c>
      <c r="Y24" s="306">
        <f>P24/146</f>
        <v>50.75208890410959</v>
      </c>
      <c r="Z24" s="306"/>
    </row>
    <row r="25" spans="1:29" s="315" customFormat="1" ht="29.25">
      <c r="A25" s="307">
        <v>1</v>
      </c>
      <c r="B25" s="299" t="s">
        <v>50</v>
      </c>
      <c r="C25" s="308">
        <v>171.41</v>
      </c>
      <c r="D25" s="286"/>
      <c r="E25" s="308"/>
      <c r="F25" s="309">
        <v>132.21385</v>
      </c>
      <c r="G25" s="309"/>
      <c r="H25" s="307"/>
      <c r="I25" s="310">
        <f>SUM(C25:H25)</f>
        <v>303.62385</v>
      </c>
      <c r="J25" s="311"/>
      <c r="K25" s="312">
        <v>79.69</v>
      </c>
      <c r="L25" s="312"/>
      <c r="M25" s="312"/>
      <c r="N25" s="312"/>
      <c r="O25" s="312"/>
      <c r="P25" s="313">
        <f t="shared" si="1"/>
        <v>79.69</v>
      </c>
      <c r="Q25" s="314">
        <f t="shared" si="2"/>
        <v>223.93385</v>
      </c>
      <c r="R25" s="306"/>
      <c r="S25" s="306">
        <v>83.25</v>
      </c>
      <c r="T25" s="306"/>
      <c r="U25" s="306"/>
      <c r="Y25" s="306">
        <f>SUM(K13:O13)</f>
        <v>1892.6880700000002</v>
      </c>
      <c r="Z25" s="306"/>
      <c r="AA25" s="304"/>
      <c r="AC25" s="315" t="s">
        <v>115</v>
      </c>
    </row>
    <row r="26" spans="1:27" s="315" customFormat="1" ht="29.25">
      <c r="A26" s="307">
        <v>2</v>
      </c>
      <c r="B26" s="299" t="s">
        <v>104</v>
      </c>
      <c r="C26" s="308">
        <v>155.93</v>
      </c>
      <c r="D26" s="286"/>
      <c r="E26" s="308"/>
      <c r="F26" s="308">
        <v>10200</v>
      </c>
      <c r="G26" s="308">
        <v>244.44</v>
      </c>
      <c r="H26" s="308">
        <v>10.36733</v>
      </c>
      <c r="I26" s="310">
        <f>SUM(C26:H26)</f>
        <v>10610.73733</v>
      </c>
      <c r="J26" s="311"/>
      <c r="K26" s="312"/>
      <c r="L26" s="312"/>
      <c r="M26" s="312"/>
      <c r="N26" s="312">
        <f>21.22393+2</f>
        <v>23.22393</v>
      </c>
      <c r="O26" s="313">
        <f>14.36405+0.75704</f>
        <v>15.12109</v>
      </c>
      <c r="P26" s="313">
        <f>N26+O26</f>
        <v>38.34502</v>
      </c>
      <c r="Q26" s="316"/>
      <c r="R26" s="306"/>
      <c r="S26" s="306">
        <v>29.33462</v>
      </c>
      <c r="T26" s="306"/>
      <c r="U26" s="306"/>
      <c r="Y26" s="305"/>
      <c r="Z26" s="305"/>
      <c r="AA26" s="304"/>
    </row>
    <row r="27" spans="1:26" s="304" customFormat="1" ht="36.75" customHeight="1">
      <c r="A27" s="299"/>
      <c r="B27" s="300" t="s">
        <v>5</v>
      </c>
      <c r="C27" s="261">
        <f>SUM(C25:C26)</f>
        <v>327.34000000000003</v>
      </c>
      <c r="D27" s="261">
        <f aca="true" t="shared" si="9" ref="D27:O27">SUM(D25:D26)</f>
        <v>0</v>
      </c>
      <c r="E27" s="261">
        <f>SUM(E25:E26)</f>
        <v>0</v>
      </c>
      <c r="F27" s="261">
        <f>F26</f>
        <v>10200</v>
      </c>
      <c r="G27" s="261">
        <f>SUM(G25:G26)</f>
        <v>244.44</v>
      </c>
      <c r="H27" s="261">
        <f>SUM(H26:H26)</f>
        <v>10.36733</v>
      </c>
      <c r="I27" s="261">
        <f>SUM(I25:I26)</f>
        <v>10914.36118</v>
      </c>
      <c r="J27" s="317"/>
      <c r="K27" s="314">
        <f t="shared" si="9"/>
        <v>79.69</v>
      </c>
      <c r="L27" s="314">
        <f t="shared" si="9"/>
        <v>0</v>
      </c>
      <c r="M27" s="314">
        <f t="shared" si="9"/>
        <v>0</v>
      </c>
      <c r="N27" s="314">
        <f t="shared" si="9"/>
        <v>23.22393</v>
      </c>
      <c r="O27" s="314">
        <f t="shared" si="9"/>
        <v>15.12109</v>
      </c>
      <c r="P27" s="314">
        <f>SUM(K27:O27)</f>
        <v>118.03501999999999</v>
      </c>
      <c r="Q27" s="303"/>
      <c r="R27" s="318"/>
      <c r="S27" s="314">
        <f>SUM(N27:R27)</f>
        <v>156.38003999999998</v>
      </c>
      <c r="T27" s="318"/>
      <c r="U27" s="318"/>
      <c r="Y27" s="318"/>
      <c r="Z27" s="318"/>
    </row>
    <row r="28" spans="1:27" s="315" customFormat="1" ht="29.25">
      <c r="A28" s="307"/>
      <c r="B28" s="290" t="s">
        <v>51</v>
      </c>
      <c r="C28" s="319">
        <f aca="true" t="shared" si="10" ref="C28:O28">C24+C27</f>
        <v>737.33</v>
      </c>
      <c r="D28" s="319">
        <f t="shared" si="10"/>
        <v>0</v>
      </c>
      <c r="E28" s="319">
        <f>E27</f>
        <v>0</v>
      </c>
      <c r="F28" s="319">
        <f>F27</f>
        <v>10200</v>
      </c>
      <c r="G28" s="319">
        <f>G24+G27</f>
        <v>244.44</v>
      </c>
      <c r="H28" s="319">
        <f t="shared" si="10"/>
        <v>10.36733</v>
      </c>
      <c r="I28" s="319">
        <f>SUM(C28:H28)</f>
        <v>11192.13733</v>
      </c>
      <c r="J28" s="319"/>
      <c r="K28" s="320">
        <f t="shared" si="10"/>
        <v>5048.55459</v>
      </c>
      <c r="L28" s="320">
        <f t="shared" si="10"/>
        <v>255.12552499999998</v>
      </c>
      <c r="M28" s="320">
        <f t="shared" si="10"/>
        <v>1879.90791</v>
      </c>
      <c r="N28" s="320">
        <f t="shared" si="10"/>
        <v>220.32439000000002</v>
      </c>
      <c r="O28" s="320">
        <f t="shared" si="10"/>
        <v>123.92758500000001</v>
      </c>
      <c r="P28" s="320">
        <f>P24+P27</f>
        <v>7527.840000000001</v>
      </c>
      <c r="Q28" s="318">
        <f>I28-P28</f>
        <v>3664.2973299999985</v>
      </c>
      <c r="R28" s="321">
        <v>5238.43376</v>
      </c>
      <c r="S28" s="320">
        <f>S24+S27</f>
        <v>4268.015325999999</v>
      </c>
      <c r="T28" s="321"/>
      <c r="U28" s="306">
        <f>P28-R28</f>
        <v>2289.406240000001</v>
      </c>
      <c r="V28" s="322"/>
      <c r="Y28" s="306"/>
      <c r="Z28" s="323">
        <f>P28/I28</f>
        <v>0.672600753371921</v>
      </c>
      <c r="AA28" s="324"/>
    </row>
    <row r="29" spans="1:28" s="5" customFormat="1" ht="22.5" customHeight="1" thickBot="1">
      <c r="A29" s="139"/>
      <c r="B29" s="140"/>
      <c r="C29" s="142"/>
      <c r="D29" s="141"/>
      <c r="E29" s="141"/>
      <c r="F29" s="141"/>
      <c r="G29" s="142"/>
      <c r="H29" s="141"/>
      <c r="I29" s="142"/>
      <c r="J29" s="142"/>
      <c r="K29" s="133"/>
      <c r="L29" s="133"/>
      <c r="M29" s="133"/>
      <c r="N29" s="133"/>
      <c r="O29" s="133"/>
      <c r="P29" s="164"/>
      <c r="Q29" s="7">
        <v>698.51091</v>
      </c>
      <c r="R29" s="227"/>
      <c r="S29" s="227"/>
      <c r="T29" s="104"/>
      <c r="Y29" s="240"/>
      <c r="Z29" s="240"/>
      <c r="AA29" s="245"/>
      <c r="AB29" s="241"/>
    </row>
    <row r="30" spans="1:28" s="5" customFormat="1" ht="33" customHeight="1">
      <c r="A30" s="139"/>
      <c r="B30" s="372" t="s">
        <v>174</v>
      </c>
      <c r="C30" s="373"/>
      <c r="D30" s="373"/>
      <c r="E30" s="373"/>
      <c r="F30" s="373"/>
      <c r="G30" s="373"/>
      <c r="H30" s="373"/>
      <c r="I30" s="373"/>
      <c r="J30" s="374"/>
      <c r="M30" s="249"/>
      <c r="P30" s="164"/>
      <c r="Q30" s="7"/>
      <c r="R30" s="227"/>
      <c r="S30" s="227"/>
      <c r="T30" s="104"/>
      <c r="Y30" s="240"/>
      <c r="Z30" s="240"/>
      <c r="AA30" s="245"/>
      <c r="AB30" s="241"/>
    </row>
    <row r="31" spans="1:28" s="5" customFormat="1" ht="47.25" customHeight="1">
      <c r="A31" s="139"/>
      <c r="B31" s="397"/>
      <c r="C31" s="398"/>
      <c r="D31" s="398"/>
      <c r="E31" s="398"/>
      <c r="F31" s="398"/>
      <c r="G31" s="398"/>
      <c r="H31" s="398"/>
      <c r="I31" s="398"/>
      <c r="J31" s="399"/>
      <c r="K31" s="194"/>
      <c r="L31" s="194"/>
      <c r="M31" s="194"/>
      <c r="N31" s="194" t="s">
        <v>172</v>
      </c>
      <c r="O31" s="194"/>
      <c r="P31" s="263"/>
      <c r="Q31" s="7"/>
      <c r="R31" s="227"/>
      <c r="S31" s="227"/>
      <c r="T31" s="104"/>
      <c r="Y31" s="240"/>
      <c r="Z31" s="240"/>
      <c r="AA31" s="245"/>
      <c r="AB31" s="241"/>
    </row>
    <row r="32" spans="1:28" s="5" customFormat="1" ht="27" customHeight="1">
      <c r="A32" s="133"/>
      <c r="B32" s="397"/>
      <c r="C32" s="398"/>
      <c r="D32" s="398"/>
      <c r="E32" s="398"/>
      <c r="F32" s="398"/>
      <c r="G32" s="398"/>
      <c r="H32" s="398"/>
      <c r="I32" s="398"/>
      <c r="J32" s="399"/>
      <c r="K32" s="165"/>
      <c r="L32" s="133"/>
      <c r="M32" s="166"/>
      <c r="N32" s="130" t="s">
        <v>131</v>
      </c>
      <c r="O32" s="166"/>
      <c r="P32" s="143"/>
      <c r="Y32" s="240"/>
      <c r="Z32" s="240"/>
      <c r="AA32" s="245"/>
      <c r="AB32" s="241"/>
    </row>
    <row r="33" spans="1:28" s="5" customFormat="1" ht="22.5" customHeight="1">
      <c r="A33" s="133"/>
      <c r="B33" s="397"/>
      <c r="C33" s="398"/>
      <c r="D33" s="398"/>
      <c r="E33" s="398"/>
      <c r="F33" s="398"/>
      <c r="G33" s="398"/>
      <c r="H33" s="398"/>
      <c r="I33" s="398"/>
      <c r="J33" s="399"/>
      <c r="K33" s="143"/>
      <c r="L33" s="133"/>
      <c r="M33" s="133"/>
      <c r="N33" s="130" t="s">
        <v>111</v>
      </c>
      <c r="O33" s="133"/>
      <c r="P33" s="167" t="s">
        <v>115</v>
      </c>
      <c r="Q33" s="96"/>
      <c r="Y33" s="240"/>
      <c r="Z33" s="240"/>
      <c r="AA33" s="245"/>
      <c r="AB33" s="241"/>
    </row>
    <row r="34" spans="1:28" s="5" customFormat="1" ht="28.5" customHeight="1" thickBot="1">
      <c r="A34" s="133"/>
      <c r="B34" s="400"/>
      <c r="C34" s="401"/>
      <c r="D34" s="401"/>
      <c r="E34" s="401"/>
      <c r="F34" s="401"/>
      <c r="G34" s="401"/>
      <c r="H34" s="401"/>
      <c r="I34" s="401"/>
      <c r="J34" s="402"/>
      <c r="K34" s="133"/>
      <c r="L34" s="133"/>
      <c r="M34" s="168"/>
      <c r="N34" s="131" t="s">
        <v>132</v>
      </c>
      <c r="O34" s="167"/>
      <c r="P34" s="167"/>
      <c r="Q34" s="96"/>
      <c r="Y34" s="240"/>
      <c r="Z34" s="240"/>
      <c r="AA34" s="245"/>
      <c r="AB34" s="241"/>
    </row>
    <row r="35" spans="2:15" ht="34.5">
      <c r="B35" s="144"/>
      <c r="C35" s="145"/>
      <c r="D35" s="148"/>
      <c r="E35" s="146"/>
      <c r="F35" s="149"/>
      <c r="G35" s="149"/>
      <c r="H35" s="147"/>
      <c r="M35" s="168"/>
      <c r="N35" s="130" t="s">
        <v>113</v>
      </c>
      <c r="O35" s="167"/>
    </row>
    <row r="36" spans="2:5" ht="28.5">
      <c r="B36" s="144"/>
      <c r="C36" s="145"/>
      <c r="D36" s="148"/>
      <c r="E36" s="146"/>
    </row>
    <row r="37" spans="2:5" ht="28.5">
      <c r="B37" s="144"/>
      <c r="C37" s="145"/>
      <c r="D37" s="148"/>
      <c r="E37" s="146"/>
    </row>
    <row r="38" spans="2:5" ht="28.5">
      <c r="B38" s="144"/>
      <c r="C38" s="145"/>
      <c r="D38" s="148"/>
      <c r="E38" s="146"/>
    </row>
    <row r="39" spans="2:5" ht="28.5">
      <c r="B39" s="144"/>
      <c r="C39" s="145"/>
      <c r="D39" s="148"/>
      <c r="E39" s="146"/>
    </row>
    <row r="40" spans="2:17" ht="28.5">
      <c r="B40" s="144"/>
      <c r="C40" s="145"/>
      <c r="D40" s="148"/>
      <c r="E40" s="146"/>
      <c r="Q40" s="1" t="s">
        <v>115</v>
      </c>
    </row>
    <row r="41" spans="2:5" ht="28.5">
      <c r="B41" s="144"/>
      <c r="C41" s="145"/>
      <c r="D41" s="148"/>
      <c r="E41" s="146"/>
    </row>
    <row r="42" spans="2:5" ht="28.5">
      <c r="B42" s="144"/>
      <c r="C42" s="150"/>
      <c r="D42" s="148"/>
      <c r="E42" s="146"/>
    </row>
    <row r="43" spans="2:5" ht="28.5">
      <c r="B43" s="144"/>
      <c r="C43" s="145"/>
      <c r="D43" s="148"/>
      <c r="E43" s="146"/>
    </row>
    <row r="44" spans="2:5" ht="28.5">
      <c r="B44" s="144"/>
      <c r="C44" s="145"/>
      <c r="D44" s="148"/>
      <c r="E44" s="146"/>
    </row>
    <row r="45" spans="2:5" ht="28.5">
      <c r="B45" s="144"/>
      <c r="C45" s="145"/>
      <c r="D45" s="148"/>
      <c r="E45" s="146"/>
    </row>
    <row r="46" spans="2:5" ht="28.5">
      <c r="B46" s="144"/>
      <c r="C46" s="145"/>
      <c r="D46" s="148"/>
      <c r="E46" s="146"/>
    </row>
    <row r="47" spans="2:6" ht="27.75">
      <c r="B47" s="151"/>
      <c r="C47" s="152"/>
      <c r="D47" s="152"/>
      <c r="E47" s="153"/>
      <c r="F47" s="154"/>
    </row>
    <row r="48" spans="2:5" ht="30">
      <c r="B48" s="155"/>
      <c r="C48" s="156"/>
      <c r="D48" s="148"/>
      <c r="E48" s="157"/>
    </row>
    <row r="49" spans="2:5" ht="30">
      <c r="B49" s="155"/>
      <c r="C49" s="156"/>
      <c r="D49" s="148"/>
      <c r="E49" s="157"/>
    </row>
    <row r="50" spans="2:5" ht="27.75">
      <c r="B50" s="151"/>
      <c r="C50" s="156"/>
      <c r="D50" s="148"/>
      <c r="E50" s="152"/>
    </row>
    <row r="51" spans="2:5" ht="27.75">
      <c r="B51" s="158"/>
      <c r="C51" s="156"/>
      <c r="D51" s="148"/>
      <c r="E51" s="159"/>
    </row>
    <row r="52" spans="2:8" ht="16.5">
      <c r="B52" s="160"/>
      <c r="C52" s="156"/>
      <c r="D52" s="148"/>
      <c r="E52" s="156"/>
      <c r="F52" s="156"/>
      <c r="G52" s="156"/>
      <c r="H52" s="156"/>
    </row>
    <row r="53" spans="3:8" ht="16.5">
      <c r="C53" s="156"/>
      <c r="D53" s="148"/>
      <c r="E53" s="156"/>
      <c r="F53" s="156"/>
      <c r="G53" s="156"/>
      <c r="H53" s="156"/>
    </row>
    <row r="54" spans="3:8" ht="16.5">
      <c r="C54" s="156"/>
      <c r="D54" s="148"/>
      <c r="E54" s="156"/>
      <c r="F54" s="156"/>
      <c r="G54" s="156"/>
      <c r="H54" s="156"/>
    </row>
    <row r="55" spans="3:8" ht="16.5">
      <c r="C55" s="156"/>
      <c r="D55" s="148"/>
      <c r="E55" s="156"/>
      <c r="F55" s="156"/>
      <c r="G55" s="156"/>
      <c r="H55" s="156"/>
    </row>
    <row r="56" spans="3:8" ht="16.5">
      <c r="C56" s="156"/>
      <c r="D56" s="148"/>
      <c r="E56" s="156"/>
      <c r="F56" s="156"/>
      <c r="G56" s="156"/>
      <c r="H56" s="156"/>
    </row>
  </sheetData>
  <sheetProtection/>
  <mergeCells count="30">
    <mergeCell ref="V8:V10"/>
    <mergeCell ref="W8:W10"/>
    <mergeCell ref="R8:R10"/>
    <mergeCell ref="S8:S10"/>
    <mergeCell ref="T8:T10"/>
    <mergeCell ref="U8:U10"/>
    <mergeCell ref="Q8:Q10"/>
    <mergeCell ref="A7:A9"/>
    <mergeCell ref="I7:I9"/>
    <mergeCell ref="K7:P7"/>
    <mergeCell ref="J7:J9"/>
    <mergeCell ref="K8:K9"/>
    <mergeCell ref="L8:L9"/>
    <mergeCell ref="M8:M9"/>
    <mergeCell ref="P8:P9"/>
    <mergeCell ref="N8:O8"/>
    <mergeCell ref="A1:P1"/>
    <mergeCell ref="A3:P3"/>
    <mergeCell ref="A4:P4"/>
    <mergeCell ref="H7:H9"/>
    <mergeCell ref="F7:G7"/>
    <mergeCell ref="F8:F9"/>
    <mergeCell ref="G8:G9"/>
    <mergeCell ref="B30:J34"/>
    <mergeCell ref="F24:G24"/>
    <mergeCell ref="E8:E9"/>
    <mergeCell ref="B7:B9"/>
    <mergeCell ref="C7:C9"/>
    <mergeCell ref="D8:D9"/>
    <mergeCell ref="D7:E7"/>
  </mergeCells>
  <printOptions horizontalCentered="1"/>
  <pageMargins left="0.1968503937007874" right="0.1968503937007874" top="0.1968503937007874" bottom="0.1968503937007874" header="0.5118110236220472" footer="0.5118110236220472"/>
  <pageSetup horizontalDpi="600" verticalDpi="600" orientation="landscape" paperSize="9" scale="53" r:id="rId4"/>
  <drawing r:id="rId3"/>
  <legacyDrawing r:id="rId2"/>
</worksheet>
</file>

<file path=xl/worksheets/sheet3.xml><?xml version="1.0" encoding="utf-8"?>
<worksheet xmlns="http://schemas.openxmlformats.org/spreadsheetml/2006/main" xmlns:r="http://schemas.openxmlformats.org/officeDocument/2006/relationships">
  <dimension ref="A1:BM28"/>
  <sheetViews>
    <sheetView view="pageBreakPreview" zoomScale="70" zoomScaleNormal="85" zoomScaleSheetLayoutView="70" zoomScalePageLayoutView="0" workbookViewId="0" topLeftCell="AG1">
      <selection activeCell="BB15" sqref="BB15"/>
    </sheetView>
  </sheetViews>
  <sheetFormatPr defaultColWidth="9.140625" defaultRowHeight="15"/>
  <cols>
    <col min="1" max="1" width="4.140625" style="18" customWidth="1"/>
    <col min="2" max="2" width="18.57421875" style="34" customWidth="1"/>
    <col min="3" max="4" width="7.57421875" style="18" customWidth="1"/>
    <col min="5" max="5" width="9.57421875" style="18" customWidth="1"/>
    <col min="6" max="6" width="7.57421875" style="18" customWidth="1"/>
    <col min="7" max="7" width="9.00390625" style="18" customWidth="1"/>
    <col min="8" max="8" width="12.8515625" style="18" customWidth="1"/>
    <col min="9" max="9" width="7.57421875" style="18" customWidth="1"/>
    <col min="10" max="10" width="8.8515625" style="18" customWidth="1"/>
    <col min="11" max="17" width="7.57421875" style="18" customWidth="1"/>
    <col min="18" max="18" width="10.00390625" style="18" customWidth="1"/>
    <col min="19" max="19" width="8.421875" style="18" customWidth="1"/>
    <col min="20" max="20" width="7.57421875" style="18" customWidth="1"/>
    <col min="21" max="26" width="8.00390625" style="18" customWidth="1"/>
    <col min="27" max="27" width="9.00390625" style="18" customWidth="1"/>
    <col min="28" max="29" width="8.00390625" style="18" customWidth="1"/>
    <col min="30" max="30" width="9.57421875" style="18" customWidth="1"/>
    <col min="31" max="38" width="8.00390625" style="18" customWidth="1"/>
    <col min="39" max="40" width="7.00390625" style="18" customWidth="1"/>
    <col min="41" max="41" width="7.57421875" style="18" customWidth="1"/>
    <col min="42" max="42" width="6.57421875" style="18" customWidth="1"/>
    <col min="43" max="43" width="6.7109375" style="18" customWidth="1"/>
    <col min="44" max="44" width="7.57421875" style="18" customWidth="1"/>
    <col min="45" max="45" width="7.7109375" style="18" customWidth="1"/>
    <col min="46" max="46" width="6.28125" style="18" customWidth="1"/>
    <col min="47" max="47" width="7.57421875" style="18" customWidth="1"/>
    <col min="48" max="48" width="8.28125" style="18" customWidth="1"/>
    <col min="49" max="49" width="6.421875" style="18" customWidth="1"/>
    <col min="50" max="50" width="7.57421875" style="18" customWidth="1"/>
    <col min="51" max="51" width="6.00390625" style="18" customWidth="1"/>
    <col min="52" max="52" width="6.28125" style="18" customWidth="1"/>
    <col min="53" max="53" width="7.57421875" style="18" customWidth="1"/>
    <col min="54" max="54" width="6.28125" style="18" customWidth="1"/>
    <col min="55" max="55" width="6.57421875" style="18" customWidth="1"/>
    <col min="56" max="56" width="7.00390625" style="18" customWidth="1"/>
    <col min="57" max="57" width="6.421875" style="18" bestFit="1" customWidth="1"/>
    <col min="58" max="58" width="8.7109375" style="18" bestFit="1" customWidth="1"/>
    <col min="59" max="59" width="8.8515625" style="18" bestFit="1" customWidth="1"/>
    <col min="60" max="60" width="6.57421875" style="18" customWidth="1"/>
    <col min="61" max="61" width="8.28125" style="18" bestFit="1" customWidth="1"/>
    <col min="62" max="62" width="6.7109375" style="18" customWidth="1"/>
    <col min="63" max="16384" width="9.140625" style="18" customWidth="1"/>
  </cols>
  <sheetData>
    <row r="1" spans="1:62" s="14" customFormat="1" ht="16.5">
      <c r="A1" s="12"/>
      <c r="B1" s="13"/>
      <c r="Q1" s="423" t="s">
        <v>106</v>
      </c>
      <c r="R1" s="423"/>
      <c r="S1" s="423"/>
      <c r="T1" s="423"/>
      <c r="AJ1" s="423" t="s">
        <v>106</v>
      </c>
      <c r="AK1" s="423"/>
      <c r="AL1" s="423"/>
      <c r="AM1" s="15"/>
      <c r="AN1" s="15"/>
      <c r="BH1" s="423" t="s">
        <v>106</v>
      </c>
      <c r="BI1" s="423"/>
      <c r="BJ1" s="423"/>
    </row>
    <row r="2" spans="1:62" s="16" customFormat="1" ht="22.5" customHeight="1">
      <c r="A2" s="425" t="s">
        <v>134</v>
      </c>
      <c r="B2" s="425"/>
      <c r="C2" s="425"/>
      <c r="D2" s="425"/>
      <c r="E2" s="425"/>
      <c r="F2" s="425"/>
      <c r="G2" s="425"/>
      <c r="H2" s="425"/>
      <c r="I2" s="425"/>
      <c r="J2" s="425"/>
      <c r="K2" s="425"/>
      <c r="L2" s="425"/>
      <c r="M2" s="425"/>
      <c r="N2" s="425"/>
      <c r="O2" s="425"/>
      <c r="P2" s="425"/>
      <c r="Q2" s="425"/>
      <c r="R2" s="425"/>
      <c r="S2" s="425"/>
      <c r="T2" s="425"/>
      <c r="U2" s="425" t="s">
        <v>134</v>
      </c>
      <c r="V2" s="425"/>
      <c r="W2" s="425"/>
      <c r="X2" s="425"/>
      <c r="Y2" s="425"/>
      <c r="Z2" s="425"/>
      <c r="AA2" s="425"/>
      <c r="AB2" s="425"/>
      <c r="AC2" s="425"/>
      <c r="AD2" s="425"/>
      <c r="AE2" s="425"/>
      <c r="AF2" s="425"/>
      <c r="AG2" s="425"/>
      <c r="AH2" s="425"/>
      <c r="AI2" s="425"/>
      <c r="AJ2" s="425"/>
      <c r="AK2" s="425"/>
      <c r="AL2" s="425"/>
      <c r="AM2" s="425" t="s">
        <v>134</v>
      </c>
      <c r="AN2" s="425"/>
      <c r="AO2" s="425"/>
      <c r="AP2" s="425"/>
      <c r="AQ2" s="425"/>
      <c r="AR2" s="425"/>
      <c r="AS2" s="425"/>
      <c r="AT2" s="425"/>
      <c r="AU2" s="425"/>
      <c r="AV2" s="425"/>
      <c r="AW2" s="425"/>
      <c r="AX2" s="425"/>
      <c r="AY2" s="425"/>
      <c r="AZ2" s="425"/>
      <c r="BA2" s="425"/>
      <c r="BB2" s="425"/>
      <c r="BC2" s="425"/>
      <c r="BD2" s="425"/>
      <c r="BE2" s="425"/>
      <c r="BF2" s="425"/>
      <c r="BG2" s="425"/>
      <c r="BH2" s="425"/>
      <c r="BI2" s="425"/>
      <c r="BJ2" s="425"/>
    </row>
    <row r="3" spans="1:40" ht="15" customHeight="1">
      <c r="A3" s="17"/>
      <c r="B3" s="17"/>
      <c r="U3" s="17"/>
      <c r="V3" s="17"/>
      <c r="AM3" s="17"/>
      <c r="AN3" s="17"/>
    </row>
    <row r="4" spans="1:62" s="19" customFormat="1" ht="19.5" customHeight="1">
      <c r="A4" s="426" t="s">
        <v>37</v>
      </c>
      <c r="B4" s="426"/>
      <c r="C4" s="426"/>
      <c r="D4" s="426"/>
      <c r="E4" s="426"/>
      <c r="F4" s="426"/>
      <c r="G4" s="426"/>
      <c r="H4" s="426"/>
      <c r="I4" s="426"/>
      <c r="J4" s="426"/>
      <c r="K4" s="426"/>
      <c r="L4" s="426"/>
      <c r="M4" s="426"/>
      <c r="N4" s="426"/>
      <c r="O4" s="426"/>
      <c r="P4" s="426"/>
      <c r="Q4" s="426"/>
      <c r="R4" s="426"/>
      <c r="S4" s="426"/>
      <c r="T4" s="426"/>
      <c r="U4" s="426" t="s">
        <v>37</v>
      </c>
      <c r="V4" s="426"/>
      <c r="W4" s="426"/>
      <c r="X4" s="426"/>
      <c r="Y4" s="426"/>
      <c r="Z4" s="426"/>
      <c r="AA4" s="426"/>
      <c r="AB4" s="426"/>
      <c r="AC4" s="426"/>
      <c r="AD4" s="426"/>
      <c r="AE4" s="426"/>
      <c r="AF4" s="426"/>
      <c r="AG4" s="426"/>
      <c r="AH4" s="426"/>
      <c r="AI4" s="426"/>
      <c r="AJ4" s="426"/>
      <c r="AK4" s="426"/>
      <c r="AL4" s="426"/>
      <c r="AM4" s="426" t="s">
        <v>37</v>
      </c>
      <c r="AN4" s="426"/>
      <c r="AO4" s="426"/>
      <c r="AP4" s="426"/>
      <c r="AQ4" s="426"/>
      <c r="AR4" s="426"/>
      <c r="AS4" s="426"/>
      <c r="AT4" s="426"/>
      <c r="AU4" s="426"/>
      <c r="AV4" s="426"/>
      <c r="AW4" s="426"/>
      <c r="AX4" s="426"/>
      <c r="AY4" s="426"/>
      <c r="AZ4" s="426"/>
      <c r="BA4" s="426"/>
      <c r="BB4" s="426"/>
      <c r="BC4" s="426"/>
      <c r="BD4" s="426"/>
      <c r="BE4" s="426"/>
      <c r="BF4" s="426"/>
      <c r="BG4" s="426"/>
      <c r="BH4" s="426"/>
      <c r="BI4" s="426"/>
      <c r="BJ4" s="426"/>
    </row>
    <row r="5" spans="1:40" ht="13.5" customHeight="1">
      <c r="A5" s="20"/>
      <c r="B5" s="20"/>
      <c r="U5" s="20"/>
      <c r="V5" s="20"/>
      <c r="AM5" s="20"/>
      <c r="AN5" s="20"/>
    </row>
    <row r="6" spans="1:62" s="21" customFormat="1" ht="22.5" customHeight="1">
      <c r="A6" s="427" t="s">
        <v>166</v>
      </c>
      <c r="B6" s="427"/>
      <c r="C6" s="427"/>
      <c r="D6" s="427"/>
      <c r="E6" s="427"/>
      <c r="F6" s="427"/>
      <c r="G6" s="427"/>
      <c r="H6" s="427"/>
      <c r="I6" s="427"/>
      <c r="J6" s="427"/>
      <c r="K6" s="427"/>
      <c r="L6" s="427"/>
      <c r="M6" s="427"/>
      <c r="N6" s="427"/>
      <c r="O6" s="427"/>
      <c r="P6" s="427"/>
      <c r="Q6" s="427"/>
      <c r="R6" s="427"/>
      <c r="S6" s="427"/>
      <c r="T6" s="427"/>
      <c r="U6" s="427" t="s">
        <v>166</v>
      </c>
      <c r="V6" s="427"/>
      <c r="W6" s="427"/>
      <c r="X6" s="427"/>
      <c r="Y6" s="427"/>
      <c r="Z6" s="427"/>
      <c r="AA6" s="427"/>
      <c r="AB6" s="427"/>
      <c r="AC6" s="427"/>
      <c r="AD6" s="427"/>
      <c r="AE6" s="427"/>
      <c r="AF6" s="427"/>
      <c r="AG6" s="427"/>
      <c r="AH6" s="427"/>
      <c r="AI6" s="427"/>
      <c r="AJ6" s="427"/>
      <c r="AK6" s="427"/>
      <c r="AL6" s="427"/>
      <c r="AM6" s="427" t="s">
        <v>166</v>
      </c>
      <c r="AN6" s="427"/>
      <c r="AO6" s="427"/>
      <c r="AP6" s="427"/>
      <c r="AQ6" s="427"/>
      <c r="AR6" s="427"/>
      <c r="AS6" s="427"/>
      <c r="AT6" s="427"/>
      <c r="AU6" s="427"/>
      <c r="AV6" s="427"/>
      <c r="AW6" s="427"/>
      <c r="AX6" s="427"/>
      <c r="AY6" s="427"/>
      <c r="AZ6" s="427"/>
      <c r="BA6" s="427"/>
      <c r="BB6" s="427"/>
      <c r="BC6" s="427"/>
      <c r="BD6" s="427"/>
      <c r="BE6" s="427"/>
      <c r="BF6" s="427"/>
      <c r="BG6" s="427"/>
      <c r="BH6" s="427"/>
      <c r="BI6" s="427"/>
      <c r="BJ6" s="427"/>
    </row>
    <row r="7" spans="1:2" ht="13.5" customHeight="1">
      <c r="A7" s="20"/>
      <c r="B7" s="20"/>
    </row>
    <row r="8" spans="1:2" ht="21" customHeight="1">
      <c r="A8" s="22" t="s">
        <v>38</v>
      </c>
      <c r="B8" s="20"/>
    </row>
    <row r="9" spans="2:62" ht="33">
      <c r="B9" s="18"/>
      <c r="C9" s="437">
        <v>1</v>
      </c>
      <c r="D9" s="437"/>
      <c r="E9" s="437"/>
      <c r="F9" s="437"/>
      <c r="G9" s="437"/>
      <c r="H9" s="437"/>
      <c r="I9" s="437">
        <v>2</v>
      </c>
      <c r="J9" s="437"/>
      <c r="K9" s="437"/>
      <c r="L9" s="437"/>
      <c r="M9" s="437"/>
      <c r="N9" s="437"/>
      <c r="O9" s="437">
        <v>3</v>
      </c>
      <c r="P9" s="437"/>
      <c r="Q9" s="437"/>
      <c r="R9" s="437"/>
      <c r="S9" s="437"/>
      <c r="T9" s="437"/>
      <c r="U9" s="437">
        <v>4</v>
      </c>
      <c r="V9" s="437"/>
      <c r="W9" s="437"/>
      <c r="X9" s="437"/>
      <c r="Y9" s="437"/>
      <c r="Z9" s="437"/>
      <c r="AA9" s="437">
        <v>5</v>
      </c>
      <c r="AB9" s="437"/>
      <c r="AC9" s="437"/>
      <c r="AD9" s="437"/>
      <c r="AE9" s="437"/>
      <c r="AF9" s="437"/>
      <c r="AG9" s="438">
        <v>6</v>
      </c>
      <c r="AH9" s="438"/>
      <c r="AI9" s="438"/>
      <c r="AJ9" s="438"/>
      <c r="AK9" s="438"/>
      <c r="AL9" s="438"/>
      <c r="AM9" s="438">
        <v>7</v>
      </c>
      <c r="AN9" s="438"/>
      <c r="AO9" s="438"/>
      <c r="AP9" s="438"/>
      <c r="AQ9" s="438"/>
      <c r="AR9" s="438"/>
      <c r="AS9" s="438">
        <v>8</v>
      </c>
      <c r="AT9" s="438"/>
      <c r="AU9" s="438"/>
      <c r="AV9" s="438"/>
      <c r="AW9" s="438"/>
      <c r="AX9" s="438"/>
      <c r="AY9" s="438">
        <v>9</v>
      </c>
      <c r="AZ9" s="438"/>
      <c r="BA9" s="438"/>
      <c r="BB9" s="438"/>
      <c r="BC9" s="438"/>
      <c r="BD9" s="438"/>
      <c r="BE9" s="439">
        <v>10</v>
      </c>
      <c r="BF9" s="439"/>
      <c r="BG9" s="439"/>
      <c r="BH9" s="439"/>
      <c r="BI9" s="439"/>
      <c r="BJ9" s="439"/>
    </row>
    <row r="10" spans="1:62" s="23" customFormat="1" ht="22.5" customHeight="1">
      <c r="A10" s="431" t="s">
        <v>0</v>
      </c>
      <c r="B10" s="434" t="s">
        <v>107</v>
      </c>
      <c r="C10" s="424" t="s">
        <v>56</v>
      </c>
      <c r="D10" s="424"/>
      <c r="E10" s="424"/>
      <c r="F10" s="424"/>
      <c r="G10" s="424"/>
      <c r="H10" s="424"/>
      <c r="I10" s="428" t="s">
        <v>57</v>
      </c>
      <c r="J10" s="429"/>
      <c r="K10" s="429"/>
      <c r="L10" s="429"/>
      <c r="M10" s="429"/>
      <c r="N10" s="430"/>
      <c r="O10" s="428" t="s">
        <v>58</v>
      </c>
      <c r="P10" s="429"/>
      <c r="Q10" s="429"/>
      <c r="R10" s="429"/>
      <c r="S10" s="429"/>
      <c r="T10" s="430"/>
      <c r="U10" s="428" t="s">
        <v>108</v>
      </c>
      <c r="V10" s="429"/>
      <c r="W10" s="429"/>
      <c r="X10" s="429"/>
      <c r="Y10" s="429"/>
      <c r="Z10" s="429"/>
      <c r="AA10" s="428" t="s">
        <v>59</v>
      </c>
      <c r="AB10" s="429"/>
      <c r="AC10" s="429"/>
      <c r="AD10" s="429"/>
      <c r="AE10" s="429"/>
      <c r="AF10" s="429"/>
      <c r="AG10" s="424" t="s">
        <v>60</v>
      </c>
      <c r="AH10" s="424"/>
      <c r="AI10" s="424"/>
      <c r="AJ10" s="424"/>
      <c r="AK10" s="424"/>
      <c r="AL10" s="424"/>
      <c r="AM10" s="424" t="s">
        <v>61</v>
      </c>
      <c r="AN10" s="424"/>
      <c r="AO10" s="424"/>
      <c r="AP10" s="424"/>
      <c r="AQ10" s="424"/>
      <c r="AR10" s="424"/>
      <c r="AS10" s="424" t="s">
        <v>62</v>
      </c>
      <c r="AT10" s="424"/>
      <c r="AU10" s="424"/>
      <c r="AV10" s="424"/>
      <c r="AW10" s="424"/>
      <c r="AX10" s="424"/>
      <c r="AY10" s="424" t="s">
        <v>63</v>
      </c>
      <c r="AZ10" s="424"/>
      <c r="BA10" s="424"/>
      <c r="BB10" s="424"/>
      <c r="BC10" s="424"/>
      <c r="BD10" s="424"/>
      <c r="BE10" s="424" t="s">
        <v>112</v>
      </c>
      <c r="BF10" s="424"/>
      <c r="BG10" s="424"/>
      <c r="BH10" s="424"/>
      <c r="BI10" s="424"/>
      <c r="BJ10" s="424"/>
    </row>
    <row r="11" spans="1:62" s="23" customFormat="1" ht="28.5" customHeight="1">
      <c r="A11" s="432"/>
      <c r="B11" s="435"/>
      <c r="C11" s="424" t="s">
        <v>64</v>
      </c>
      <c r="D11" s="424"/>
      <c r="E11" s="424"/>
      <c r="F11" s="424" t="s">
        <v>65</v>
      </c>
      <c r="G11" s="424"/>
      <c r="H11" s="424"/>
      <c r="I11" s="424" t="s">
        <v>64</v>
      </c>
      <c r="J11" s="424"/>
      <c r="K11" s="424"/>
      <c r="L11" s="424" t="s">
        <v>65</v>
      </c>
      <c r="M11" s="424"/>
      <c r="N11" s="424"/>
      <c r="O11" s="424" t="s">
        <v>64</v>
      </c>
      <c r="P11" s="424"/>
      <c r="Q11" s="424"/>
      <c r="R11" s="424" t="s">
        <v>65</v>
      </c>
      <c r="S11" s="424"/>
      <c r="T11" s="424"/>
      <c r="U11" s="424" t="s">
        <v>64</v>
      </c>
      <c r="V11" s="424"/>
      <c r="W11" s="424"/>
      <c r="X11" s="424" t="s">
        <v>65</v>
      </c>
      <c r="Y11" s="424"/>
      <c r="Z11" s="424"/>
      <c r="AA11" s="424" t="s">
        <v>64</v>
      </c>
      <c r="AB11" s="424"/>
      <c r="AC11" s="424"/>
      <c r="AD11" s="424" t="s">
        <v>65</v>
      </c>
      <c r="AE11" s="424"/>
      <c r="AF11" s="424"/>
      <c r="AG11" s="424" t="s">
        <v>64</v>
      </c>
      <c r="AH11" s="424"/>
      <c r="AI11" s="424"/>
      <c r="AJ11" s="424" t="s">
        <v>65</v>
      </c>
      <c r="AK11" s="424"/>
      <c r="AL11" s="424"/>
      <c r="AM11" s="424" t="s">
        <v>64</v>
      </c>
      <c r="AN11" s="424"/>
      <c r="AO11" s="424"/>
      <c r="AP11" s="424" t="s">
        <v>65</v>
      </c>
      <c r="AQ11" s="424"/>
      <c r="AR11" s="424"/>
      <c r="AS11" s="424" t="s">
        <v>64</v>
      </c>
      <c r="AT11" s="424"/>
      <c r="AU11" s="424"/>
      <c r="AV11" s="424" t="s">
        <v>65</v>
      </c>
      <c r="AW11" s="424"/>
      <c r="AX11" s="424"/>
      <c r="AY11" s="424" t="s">
        <v>64</v>
      </c>
      <c r="AZ11" s="424"/>
      <c r="BA11" s="424"/>
      <c r="BB11" s="424" t="s">
        <v>65</v>
      </c>
      <c r="BC11" s="424"/>
      <c r="BD11" s="424"/>
      <c r="BE11" s="424" t="s">
        <v>64</v>
      </c>
      <c r="BF11" s="424"/>
      <c r="BG11" s="424"/>
      <c r="BH11" s="424" t="s">
        <v>65</v>
      </c>
      <c r="BI11" s="424"/>
      <c r="BJ11" s="424"/>
    </row>
    <row r="12" spans="1:62" s="24" customFormat="1" ht="28.5" customHeight="1">
      <c r="A12" s="433"/>
      <c r="B12" s="436"/>
      <c r="C12" s="420" t="s">
        <v>66</v>
      </c>
      <c r="D12" s="420"/>
      <c r="E12" s="418" t="s">
        <v>67</v>
      </c>
      <c r="F12" s="420" t="s">
        <v>66</v>
      </c>
      <c r="G12" s="420"/>
      <c r="H12" s="418" t="s">
        <v>67</v>
      </c>
      <c r="I12" s="420" t="s">
        <v>66</v>
      </c>
      <c r="J12" s="420"/>
      <c r="K12" s="418" t="s">
        <v>67</v>
      </c>
      <c r="L12" s="420" t="s">
        <v>66</v>
      </c>
      <c r="M12" s="420"/>
      <c r="N12" s="418" t="s">
        <v>67</v>
      </c>
      <c r="O12" s="420" t="s">
        <v>66</v>
      </c>
      <c r="P12" s="420"/>
      <c r="Q12" s="418" t="s">
        <v>67</v>
      </c>
      <c r="R12" s="420" t="s">
        <v>66</v>
      </c>
      <c r="S12" s="420"/>
      <c r="T12" s="418" t="s">
        <v>67</v>
      </c>
      <c r="U12" s="420" t="s">
        <v>66</v>
      </c>
      <c r="V12" s="420"/>
      <c r="W12" s="418" t="s">
        <v>67</v>
      </c>
      <c r="X12" s="420" t="s">
        <v>66</v>
      </c>
      <c r="Y12" s="420"/>
      <c r="Z12" s="418" t="s">
        <v>67</v>
      </c>
      <c r="AA12" s="420" t="s">
        <v>66</v>
      </c>
      <c r="AB12" s="420"/>
      <c r="AC12" s="418" t="s">
        <v>67</v>
      </c>
      <c r="AD12" s="420" t="s">
        <v>66</v>
      </c>
      <c r="AE12" s="420"/>
      <c r="AF12" s="418" t="s">
        <v>67</v>
      </c>
      <c r="AG12" s="420" t="s">
        <v>66</v>
      </c>
      <c r="AH12" s="420"/>
      <c r="AI12" s="418" t="s">
        <v>67</v>
      </c>
      <c r="AJ12" s="420" t="s">
        <v>66</v>
      </c>
      <c r="AK12" s="420"/>
      <c r="AL12" s="418" t="s">
        <v>67</v>
      </c>
      <c r="AM12" s="420" t="s">
        <v>66</v>
      </c>
      <c r="AN12" s="420"/>
      <c r="AO12" s="418" t="s">
        <v>67</v>
      </c>
      <c r="AP12" s="420" t="s">
        <v>66</v>
      </c>
      <c r="AQ12" s="420"/>
      <c r="AR12" s="418" t="s">
        <v>67</v>
      </c>
      <c r="AS12" s="420" t="s">
        <v>66</v>
      </c>
      <c r="AT12" s="420"/>
      <c r="AU12" s="418" t="s">
        <v>67</v>
      </c>
      <c r="AV12" s="420" t="s">
        <v>66</v>
      </c>
      <c r="AW12" s="420"/>
      <c r="AX12" s="418" t="s">
        <v>67</v>
      </c>
      <c r="AY12" s="420" t="s">
        <v>66</v>
      </c>
      <c r="AZ12" s="420"/>
      <c r="BA12" s="418" t="s">
        <v>67</v>
      </c>
      <c r="BB12" s="420" t="s">
        <v>66</v>
      </c>
      <c r="BC12" s="420"/>
      <c r="BD12" s="418" t="s">
        <v>67</v>
      </c>
      <c r="BE12" s="420" t="s">
        <v>66</v>
      </c>
      <c r="BF12" s="420"/>
      <c r="BG12" s="418" t="s">
        <v>67</v>
      </c>
      <c r="BH12" s="420" t="s">
        <v>66</v>
      </c>
      <c r="BI12" s="420"/>
      <c r="BJ12" s="418" t="s">
        <v>67</v>
      </c>
    </row>
    <row r="13" spans="1:62" s="28" customFormat="1" ht="13.5" customHeight="1">
      <c r="A13" s="25"/>
      <c r="B13" s="26"/>
      <c r="C13" s="27" t="s">
        <v>68</v>
      </c>
      <c r="D13" s="27" t="s">
        <v>69</v>
      </c>
      <c r="E13" s="419"/>
      <c r="F13" s="27" t="s">
        <v>68</v>
      </c>
      <c r="G13" s="27" t="s">
        <v>69</v>
      </c>
      <c r="H13" s="419"/>
      <c r="I13" s="27" t="s">
        <v>68</v>
      </c>
      <c r="J13" s="27" t="s">
        <v>70</v>
      </c>
      <c r="K13" s="419"/>
      <c r="L13" s="27" t="s">
        <v>68</v>
      </c>
      <c r="M13" s="27" t="s">
        <v>70</v>
      </c>
      <c r="N13" s="419"/>
      <c r="O13" s="27" t="s">
        <v>68</v>
      </c>
      <c r="P13" s="27" t="s">
        <v>71</v>
      </c>
      <c r="Q13" s="419"/>
      <c r="R13" s="27" t="s">
        <v>68</v>
      </c>
      <c r="S13" s="27" t="s">
        <v>71</v>
      </c>
      <c r="T13" s="419"/>
      <c r="U13" s="27" t="s">
        <v>68</v>
      </c>
      <c r="V13" s="27" t="s">
        <v>109</v>
      </c>
      <c r="W13" s="419"/>
      <c r="X13" s="27" t="s">
        <v>68</v>
      </c>
      <c r="Y13" s="27" t="s">
        <v>109</v>
      </c>
      <c r="Z13" s="419"/>
      <c r="AA13" s="27" t="s">
        <v>68</v>
      </c>
      <c r="AB13" s="27" t="s">
        <v>69</v>
      </c>
      <c r="AC13" s="419"/>
      <c r="AD13" s="27" t="s">
        <v>68</v>
      </c>
      <c r="AE13" s="27" t="s">
        <v>69</v>
      </c>
      <c r="AF13" s="419"/>
      <c r="AG13" s="27" t="s">
        <v>68</v>
      </c>
      <c r="AH13" s="27" t="s">
        <v>70</v>
      </c>
      <c r="AI13" s="419"/>
      <c r="AJ13" s="27" t="s">
        <v>68</v>
      </c>
      <c r="AK13" s="27" t="s">
        <v>70</v>
      </c>
      <c r="AL13" s="419"/>
      <c r="AM13" s="27" t="s">
        <v>68</v>
      </c>
      <c r="AN13" s="27" t="s">
        <v>71</v>
      </c>
      <c r="AO13" s="419"/>
      <c r="AP13" s="27" t="s">
        <v>68</v>
      </c>
      <c r="AQ13" s="27" t="s">
        <v>71</v>
      </c>
      <c r="AR13" s="419"/>
      <c r="AS13" s="27" t="s">
        <v>68</v>
      </c>
      <c r="AT13" s="27" t="s">
        <v>71</v>
      </c>
      <c r="AU13" s="419"/>
      <c r="AV13" s="27" t="s">
        <v>68</v>
      </c>
      <c r="AW13" s="27" t="s">
        <v>71</v>
      </c>
      <c r="AX13" s="419"/>
      <c r="AY13" s="421" t="s">
        <v>68</v>
      </c>
      <c r="AZ13" s="422"/>
      <c r="BA13" s="419"/>
      <c r="BB13" s="421" t="s">
        <v>68</v>
      </c>
      <c r="BC13" s="422"/>
      <c r="BD13" s="419"/>
      <c r="BE13" s="421" t="s">
        <v>68</v>
      </c>
      <c r="BF13" s="422"/>
      <c r="BG13" s="419"/>
      <c r="BH13" s="421" t="s">
        <v>68</v>
      </c>
      <c r="BI13" s="422"/>
      <c r="BJ13" s="419"/>
    </row>
    <row r="14" spans="1:65" s="32" customFormat="1" ht="90" customHeight="1">
      <c r="A14" s="29"/>
      <c r="B14" s="30" t="s">
        <v>110</v>
      </c>
      <c r="C14" s="111">
        <v>532</v>
      </c>
      <c r="D14" s="110">
        <v>820447.3121367523</v>
      </c>
      <c r="E14" s="110">
        <v>566.95164</v>
      </c>
      <c r="F14" s="111">
        <v>385</v>
      </c>
      <c r="G14" s="110">
        <v>597927.7477167277</v>
      </c>
      <c r="H14" s="110">
        <v>301.68993</v>
      </c>
      <c r="I14" s="111">
        <v>406</v>
      </c>
      <c r="J14" s="110">
        <v>133543.10022689076</v>
      </c>
      <c r="K14" s="110">
        <v>196.79495999999997</v>
      </c>
      <c r="L14" s="111">
        <v>282</v>
      </c>
      <c r="M14" s="110">
        <v>184.11</v>
      </c>
      <c r="N14" s="110">
        <v>59.921079999999996</v>
      </c>
      <c r="O14" s="111">
        <v>342</v>
      </c>
      <c r="P14" s="110">
        <v>261.039249106719</v>
      </c>
      <c r="Q14" s="110">
        <v>367.73081</v>
      </c>
      <c r="R14" s="111">
        <v>292</v>
      </c>
      <c r="S14" s="110">
        <v>198.96326240208626</v>
      </c>
      <c r="T14" s="110">
        <v>216.84408</v>
      </c>
      <c r="U14" s="111">
        <v>102</v>
      </c>
      <c r="V14" s="110">
        <v>168.85970731201527</v>
      </c>
      <c r="W14" s="110">
        <v>66.48767000000001</v>
      </c>
      <c r="X14" s="111">
        <v>29</v>
      </c>
      <c r="Y14" s="110">
        <v>7.958326359832636</v>
      </c>
      <c r="Z14" s="110">
        <v>16.23996</v>
      </c>
      <c r="AA14" s="111">
        <v>225</v>
      </c>
      <c r="AB14" s="110">
        <v>48301.114285714284</v>
      </c>
      <c r="AC14" s="110">
        <v>63.94856</v>
      </c>
      <c r="AD14" s="111">
        <v>311</v>
      </c>
      <c r="AE14" s="110">
        <v>62048.6746031746</v>
      </c>
      <c r="AF14" s="110">
        <v>55.31237000000001</v>
      </c>
      <c r="AG14" s="111">
        <v>515</v>
      </c>
      <c r="AH14" s="110">
        <v>17423.529414953187</v>
      </c>
      <c r="AI14" s="110">
        <v>503.56573000000003</v>
      </c>
      <c r="AJ14" s="111">
        <v>476</v>
      </c>
      <c r="AK14" s="110">
        <v>3187.344302903072</v>
      </c>
      <c r="AL14" s="110">
        <v>245.98406000000003</v>
      </c>
      <c r="AM14" s="111">
        <v>441</v>
      </c>
      <c r="AN14" s="110">
        <v>1214.8454540436392</v>
      </c>
      <c r="AO14" s="110">
        <v>1190.0109</v>
      </c>
      <c r="AP14" s="111">
        <v>422</v>
      </c>
      <c r="AQ14" s="110">
        <v>1921.7129650602167</v>
      </c>
      <c r="AR14" s="110">
        <v>813.7807100000001</v>
      </c>
      <c r="AS14" s="111">
        <v>823</v>
      </c>
      <c r="AT14" s="110">
        <v>1156.212995170237</v>
      </c>
      <c r="AU14" s="110">
        <v>1477.67392</v>
      </c>
      <c r="AV14" s="111">
        <v>779</v>
      </c>
      <c r="AW14" s="110">
        <v>1195.8129723456918</v>
      </c>
      <c r="AX14" s="110">
        <v>1040.6516500000002</v>
      </c>
      <c r="AY14" s="110">
        <v>0</v>
      </c>
      <c r="AZ14" s="110">
        <v>0</v>
      </c>
      <c r="BA14" s="110">
        <v>0</v>
      </c>
      <c r="BB14" s="110">
        <v>0</v>
      </c>
      <c r="BC14" s="110">
        <v>0</v>
      </c>
      <c r="BD14" s="110">
        <v>0</v>
      </c>
      <c r="BE14" s="417">
        <v>3386</v>
      </c>
      <c r="BF14" s="417"/>
      <c r="BG14" s="31">
        <v>4433.16419</v>
      </c>
      <c r="BH14" s="417">
        <v>2976</v>
      </c>
      <c r="BI14" s="417"/>
      <c r="BJ14" s="31">
        <v>2750.4238400000004</v>
      </c>
      <c r="BK14" s="106">
        <v>7183.588030000001</v>
      </c>
      <c r="BL14" s="32">
        <v>7183.588025</v>
      </c>
      <c r="BM14" s="106">
        <v>-5.000000783184078E-06</v>
      </c>
    </row>
    <row r="15" spans="1:65" s="32" customFormat="1" ht="90" customHeight="1">
      <c r="A15" s="119"/>
      <c r="B15" s="120"/>
      <c r="C15" s="121"/>
      <c r="D15" s="122"/>
      <c r="E15" s="122"/>
      <c r="F15" s="121"/>
      <c r="G15" s="122"/>
      <c r="H15" s="122"/>
      <c r="I15" s="121"/>
      <c r="J15" s="122"/>
      <c r="K15" s="122"/>
      <c r="L15" s="121"/>
      <c r="M15" s="122"/>
      <c r="N15" s="122"/>
      <c r="O15" s="121"/>
      <c r="P15" s="122"/>
      <c r="Q15" s="122"/>
      <c r="R15" s="178"/>
      <c r="S15" s="122"/>
      <c r="T15" s="122"/>
      <c r="U15" s="121"/>
      <c r="V15" s="122"/>
      <c r="W15" s="122"/>
      <c r="X15" s="121"/>
      <c r="Y15" s="122"/>
      <c r="Z15" s="122"/>
      <c r="AA15" s="121"/>
      <c r="AB15" s="122"/>
      <c r="AC15" s="122"/>
      <c r="AD15" s="121"/>
      <c r="AE15" s="122"/>
      <c r="AF15" s="122"/>
      <c r="AG15" s="121"/>
      <c r="AH15" s="122"/>
      <c r="AI15" s="122"/>
      <c r="AJ15" s="178"/>
      <c r="AK15" s="122"/>
      <c r="AL15" s="122"/>
      <c r="AM15" s="121"/>
      <c r="AN15" s="122"/>
      <c r="AO15" s="122"/>
      <c r="AP15" s="121"/>
      <c r="AQ15" s="122"/>
      <c r="AR15" s="122"/>
      <c r="AS15" s="121"/>
      <c r="AT15" s="122"/>
      <c r="AU15" s="122"/>
      <c r="AV15" s="121"/>
      <c r="AW15" s="122"/>
      <c r="AX15" s="122"/>
      <c r="AY15" s="122"/>
      <c r="AZ15" s="122"/>
      <c r="BA15" s="122"/>
      <c r="BB15" s="122"/>
      <c r="BC15" s="122"/>
      <c r="BD15" s="122"/>
      <c r="BE15" s="123"/>
      <c r="BF15" s="123"/>
      <c r="BG15" s="33"/>
      <c r="BH15" s="178"/>
      <c r="BI15" s="123"/>
      <c r="BJ15" s="33"/>
      <c r="BK15" s="105"/>
      <c r="BM15" s="106"/>
    </row>
    <row r="16" spans="18:65" ht="27.75">
      <c r="R16" s="64" t="s">
        <v>130</v>
      </c>
      <c r="AJ16" s="64" t="s">
        <v>130</v>
      </c>
      <c r="AN16" s="35"/>
      <c r="AO16" s="97"/>
      <c r="AP16" s="35"/>
      <c r="AQ16" s="35"/>
      <c r="AR16" s="97"/>
      <c r="AS16" s="35"/>
      <c r="AT16" s="35"/>
      <c r="BF16" s="35"/>
      <c r="BH16" s="64" t="s">
        <v>130</v>
      </c>
      <c r="BM16" s="35"/>
    </row>
    <row r="17" spans="18:60" ht="28.5">
      <c r="R17" s="66" t="s">
        <v>131</v>
      </c>
      <c r="AJ17" s="66" t="s">
        <v>131</v>
      </c>
      <c r="AN17" s="35"/>
      <c r="AO17" s="97"/>
      <c r="AP17" s="35"/>
      <c r="AQ17" s="35"/>
      <c r="AR17" s="97"/>
      <c r="AS17" s="35"/>
      <c r="AT17" s="35"/>
      <c r="BF17" s="36"/>
      <c r="BH17" s="66" t="s">
        <v>131</v>
      </c>
    </row>
    <row r="18" spans="18:60" ht="28.5">
      <c r="R18" s="66" t="s">
        <v>111</v>
      </c>
      <c r="AJ18" s="66" t="s">
        <v>111</v>
      </c>
      <c r="AN18" s="35"/>
      <c r="AO18" s="97"/>
      <c r="AP18" s="35"/>
      <c r="AQ18" s="35"/>
      <c r="AR18" s="97"/>
      <c r="AS18" s="35"/>
      <c r="AT18" s="35"/>
      <c r="BH18" s="66" t="s">
        <v>111</v>
      </c>
    </row>
    <row r="19" spans="18:60" ht="27.75">
      <c r="R19" s="68" t="s">
        <v>132</v>
      </c>
      <c r="AJ19" s="68" t="s">
        <v>132</v>
      </c>
      <c r="AN19" s="35"/>
      <c r="AO19" s="97"/>
      <c r="AP19" s="35"/>
      <c r="AQ19" s="35"/>
      <c r="AR19" s="97"/>
      <c r="AS19" s="35"/>
      <c r="AT19" s="35"/>
      <c r="BH19" s="68" t="s">
        <v>132</v>
      </c>
    </row>
    <row r="20" spans="18:60" ht="28.5">
      <c r="R20" s="66" t="s">
        <v>113</v>
      </c>
      <c r="AJ20" s="66" t="s">
        <v>113</v>
      </c>
      <c r="AN20" s="35"/>
      <c r="AO20" s="97"/>
      <c r="AP20" s="35"/>
      <c r="AQ20" s="35"/>
      <c r="AR20" s="97"/>
      <c r="AS20" s="35"/>
      <c r="AT20" s="35"/>
      <c r="BH20" s="66" t="s">
        <v>113</v>
      </c>
    </row>
    <row r="21" spans="40:46" ht="15">
      <c r="AN21" s="35"/>
      <c r="AO21" s="97"/>
      <c r="AP21" s="35"/>
      <c r="AQ21" s="35"/>
      <c r="AR21" s="97"/>
      <c r="AS21" s="35"/>
      <c r="AT21" s="35"/>
    </row>
    <row r="22" spans="40:46" ht="15">
      <c r="AN22" s="35"/>
      <c r="AO22" s="97"/>
      <c r="AP22" s="35"/>
      <c r="AQ22" s="35"/>
      <c r="AR22" s="97"/>
      <c r="AS22" s="35"/>
      <c r="AT22" s="35"/>
    </row>
    <row r="23" spans="40:46" ht="15">
      <c r="AN23" s="35"/>
      <c r="AO23" s="97"/>
      <c r="AP23" s="35"/>
      <c r="AQ23" s="35"/>
      <c r="AR23" s="97"/>
      <c r="AS23" s="35"/>
      <c r="AT23" s="35"/>
    </row>
    <row r="24" spans="40:46" ht="15">
      <c r="AN24" s="35"/>
      <c r="AO24" s="97"/>
      <c r="AP24" s="35"/>
      <c r="AQ24" s="35"/>
      <c r="AR24" s="97"/>
      <c r="AS24" s="35"/>
      <c r="AT24" s="35"/>
    </row>
    <row r="25" spans="40:46" ht="15">
      <c r="AN25" s="35"/>
      <c r="AO25" s="97"/>
      <c r="AP25" s="35"/>
      <c r="AQ25" s="35"/>
      <c r="AR25" s="97"/>
      <c r="AS25" s="35"/>
      <c r="AT25" s="35"/>
    </row>
    <row r="26" spans="40:46" ht="15">
      <c r="AN26" s="35"/>
      <c r="AO26" s="97"/>
      <c r="AP26" s="35"/>
      <c r="AQ26" s="35"/>
      <c r="AR26" s="97"/>
      <c r="AS26" s="35"/>
      <c r="AT26" s="35"/>
    </row>
    <row r="27" spans="40:46" ht="15">
      <c r="AN27" s="35"/>
      <c r="AO27" s="97"/>
      <c r="AP27" s="35"/>
      <c r="AQ27" s="35"/>
      <c r="AR27" s="97"/>
      <c r="AS27" s="35"/>
      <c r="AT27" s="35"/>
    </row>
    <row r="28" spans="40:45" ht="15">
      <c r="AN28" s="35"/>
      <c r="AO28" s="35"/>
      <c r="AP28" s="35"/>
      <c r="AQ28" s="35"/>
      <c r="AR28" s="35"/>
      <c r="AS28" s="35"/>
    </row>
  </sheetData>
  <sheetProtection/>
  <mergeCells count="100">
    <mergeCell ref="BA12:BA13"/>
    <mergeCell ref="BJ12:BJ13"/>
    <mergeCell ref="BE13:BF13"/>
    <mergeCell ref="BE12:BF12"/>
    <mergeCell ref="BD12:BD13"/>
    <mergeCell ref="BH13:BI13"/>
    <mergeCell ref="BG12:BG13"/>
    <mergeCell ref="BH12:BI12"/>
    <mergeCell ref="A2:T2"/>
    <mergeCell ref="AS9:AX9"/>
    <mergeCell ref="AM2:BJ2"/>
    <mergeCell ref="AM4:BJ4"/>
    <mergeCell ref="AM6:BJ6"/>
    <mergeCell ref="AM9:AR9"/>
    <mergeCell ref="BE9:BJ9"/>
    <mergeCell ref="AY9:BD9"/>
    <mergeCell ref="O9:T9"/>
    <mergeCell ref="AG9:AL9"/>
    <mergeCell ref="A4:T4"/>
    <mergeCell ref="A6:T6"/>
    <mergeCell ref="AY10:BD10"/>
    <mergeCell ref="AG10:AL10"/>
    <mergeCell ref="I9:N9"/>
    <mergeCell ref="C9:H9"/>
    <mergeCell ref="AA9:AF9"/>
    <mergeCell ref="U10:Z10"/>
    <mergeCell ref="U9:Z9"/>
    <mergeCell ref="AG11:AI11"/>
    <mergeCell ref="BE11:BG11"/>
    <mergeCell ref="BB11:BD11"/>
    <mergeCell ref="AS10:AX10"/>
    <mergeCell ref="AV11:AX11"/>
    <mergeCell ref="AY11:BA11"/>
    <mergeCell ref="AS11:AU11"/>
    <mergeCell ref="AJ11:AL11"/>
    <mergeCell ref="AP11:AR11"/>
    <mergeCell ref="BE10:BJ10"/>
    <mergeCell ref="BH11:BJ11"/>
    <mergeCell ref="A10:A12"/>
    <mergeCell ref="B10:B12"/>
    <mergeCell ref="I10:N10"/>
    <mergeCell ref="C10:H10"/>
    <mergeCell ref="F11:H11"/>
    <mergeCell ref="N12:N13"/>
    <mergeCell ref="I11:K11"/>
    <mergeCell ref="L11:N11"/>
    <mergeCell ref="L12:M12"/>
    <mergeCell ref="U11:W11"/>
    <mergeCell ref="K12:K13"/>
    <mergeCell ref="C11:E11"/>
    <mergeCell ref="C12:D12"/>
    <mergeCell ref="H12:H13"/>
    <mergeCell ref="AR12:AR13"/>
    <mergeCell ref="I12:J12"/>
    <mergeCell ref="E12:E13"/>
    <mergeCell ref="F12:G12"/>
    <mergeCell ref="AM12:AN12"/>
    <mergeCell ref="AD12:AE12"/>
    <mergeCell ref="AJ12:AK12"/>
    <mergeCell ref="AI12:AI13"/>
    <mergeCell ref="O12:P12"/>
    <mergeCell ref="T12:T13"/>
    <mergeCell ref="AP12:AQ12"/>
    <mergeCell ref="Q12:Q13"/>
    <mergeCell ref="U12:V12"/>
    <mergeCell ref="Z12:Z13"/>
    <mergeCell ref="AC12:AC13"/>
    <mergeCell ref="AA12:AB12"/>
    <mergeCell ref="AO12:AO13"/>
    <mergeCell ref="R12:S12"/>
    <mergeCell ref="Q1:T1"/>
    <mergeCell ref="AJ1:AL1"/>
    <mergeCell ref="O11:Q11"/>
    <mergeCell ref="AF12:AF13"/>
    <mergeCell ref="X12:Y12"/>
    <mergeCell ref="W12:W13"/>
    <mergeCell ref="AG12:AH12"/>
    <mergeCell ref="AL12:AL13"/>
    <mergeCell ref="X11:Z11"/>
    <mergeCell ref="O10:T10"/>
    <mergeCell ref="BH1:BJ1"/>
    <mergeCell ref="AM11:AO11"/>
    <mergeCell ref="AM10:AR10"/>
    <mergeCell ref="R11:T11"/>
    <mergeCell ref="U2:AL2"/>
    <mergeCell ref="U4:AL4"/>
    <mergeCell ref="U6:AL6"/>
    <mergeCell ref="AA11:AC11"/>
    <mergeCell ref="AD11:AF11"/>
    <mergeCell ref="AA10:AF10"/>
    <mergeCell ref="BH14:BI14"/>
    <mergeCell ref="AU12:AU13"/>
    <mergeCell ref="AS12:AT12"/>
    <mergeCell ref="BB13:BC13"/>
    <mergeCell ref="BB12:BC12"/>
    <mergeCell ref="AX12:AX13"/>
    <mergeCell ref="AY12:AZ12"/>
    <mergeCell ref="BE14:BF14"/>
    <mergeCell ref="AV12:AW12"/>
    <mergeCell ref="AY13:AZ13"/>
  </mergeCells>
  <conditionalFormatting sqref="AJ17 R17 BH17">
    <cfRule type="cellIs" priority="4" dxfId="1" operator="lessThan" stopIfTrue="1">
      <formula>0</formula>
    </cfRule>
  </conditionalFormatting>
  <conditionalFormatting sqref="C14:BD15">
    <cfRule type="cellIs" priority="2" dxfId="0" operator="lessThan" stopIfTrue="1">
      <formula>0</formula>
    </cfRule>
  </conditionalFormatting>
  <conditionalFormatting sqref="BH15">
    <cfRule type="cellIs" priority="1" dxfId="0" operator="lessThan" stopIfTrue="1">
      <formula>0</formula>
    </cfRule>
  </conditionalFormatting>
  <printOptions horizontalCentered="1"/>
  <pageMargins left="0.5" right="0.28" top="0.75" bottom="0.75" header="0.5" footer="0.5"/>
  <pageSetup horizontalDpi="600" verticalDpi="600" orientation="landscape" paperSize="9" scale="74" r:id="rId1"/>
  <colBreaks count="2" manualBreakCount="2">
    <brk id="20" max="65535" man="1"/>
    <brk id="38" max="65535" man="1"/>
  </colBreaks>
</worksheet>
</file>

<file path=xl/worksheets/sheet4.xml><?xml version="1.0" encoding="utf-8"?>
<worksheet xmlns="http://schemas.openxmlformats.org/spreadsheetml/2006/main" xmlns:r="http://schemas.openxmlformats.org/officeDocument/2006/relationships">
  <dimension ref="A1:W31"/>
  <sheetViews>
    <sheetView view="pageBreakPreview" zoomScale="70" zoomScaleNormal="85" zoomScaleSheetLayoutView="70"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N8" sqref="N8"/>
    </sheetView>
  </sheetViews>
  <sheetFormatPr defaultColWidth="9.140625" defaultRowHeight="15"/>
  <cols>
    <col min="1" max="1" width="5.57421875" style="169" customWidth="1"/>
    <col min="2" max="2" width="24.28125" style="169" customWidth="1"/>
    <col min="3" max="3" width="9.7109375" style="169" customWidth="1"/>
    <col min="4" max="4" width="11.00390625" style="169" customWidth="1"/>
    <col min="5" max="5" width="9.7109375" style="169" customWidth="1"/>
    <col min="6" max="6" width="10.8515625" style="169" customWidth="1"/>
    <col min="7" max="7" width="9.7109375" style="169" customWidth="1"/>
    <col min="8" max="8" width="10.8515625" style="169" customWidth="1"/>
    <col min="9" max="9" width="9.7109375" style="169" customWidth="1"/>
    <col min="10" max="10" width="10.8515625" style="169" customWidth="1"/>
    <col min="11" max="12" width="9.7109375" style="169" customWidth="1"/>
    <col min="13" max="13" width="9.140625" style="8" customWidth="1"/>
    <col min="14" max="14" width="10.00390625" style="8" bestFit="1" customWidth="1"/>
    <col min="15" max="16384" width="9.140625" style="8" customWidth="1"/>
  </cols>
  <sheetData>
    <row r="1" spans="11:12" ht="15.75">
      <c r="K1" s="441" t="s">
        <v>75</v>
      </c>
      <c r="L1" s="441"/>
    </row>
    <row r="2" spans="1:12" ht="22.5">
      <c r="A2" s="442" t="s">
        <v>134</v>
      </c>
      <c r="B2" s="442"/>
      <c r="C2" s="442"/>
      <c r="D2" s="442"/>
      <c r="E2" s="442"/>
      <c r="F2" s="442"/>
      <c r="G2" s="442"/>
      <c r="H2" s="442"/>
      <c r="I2" s="442"/>
      <c r="J2" s="442"/>
      <c r="K2" s="442"/>
      <c r="L2" s="442"/>
    </row>
    <row r="3" spans="1:12" ht="10.5" customHeight="1">
      <c r="A3" s="170"/>
      <c r="B3" s="170"/>
      <c r="C3" s="170"/>
      <c r="D3" s="170"/>
      <c r="E3" s="170"/>
      <c r="F3" s="170"/>
      <c r="G3" s="170"/>
      <c r="H3" s="170"/>
      <c r="I3" s="170"/>
      <c r="J3" s="170"/>
      <c r="K3" s="170"/>
      <c r="L3" s="170"/>
    </row>
    <row r="4" spans="1:12" ht="18.75">
      <c r="A4" s="443" t="s">
        <v>37</v>
      </c>
      <c r="B4" s="443"/>
      <c r="C4" s="443"/>
      <c r="D4" s="443"/>
      <c r="E4" s="443"/>
      <c r="F4" s="443"/>
      <c r="G4" s="443"/>
      <c r="H4" s="443"/>
      <c r="I4" s="443"/>
      <c r="J4" s="443"/>
      <c r="K4" s="443"/>
      <c r="L4" s="443"/>
    </row>
    <row r="5" ht="11.25" customHeight="1"/>
    <row r="6" spans="1:12" ht="18.75">
      <c r="A6" s="444" t="s">
        <v>167</v>
      </c>
      <c r="B6" s="444"/>
      <c r="C6" s="444"/>
      <c r="D6" s="444"/>
      <c r="E6" s="444"/>
      <c r="F6" s="444"/>
      <c r="G6" s="444"/>
      <c r="H6" s="444"/>
      <c r="I6" s="444"/>
      <c r="J6" s="444"/>
      <c r="K6" s="444"/>
      <c r="L6" s="444"/>
    </row>
    <row r="8" spans="1:12" ht="102" customHeight="1">
      <c r="A8" s="440" t="s">
        <v>0</v>
      </c>
      <c r="B8" s="440" t="s">
        <v>40</v>
      </c>
      <c r="C8" s="440" t="s">
        <v>72</v>
      </c>
      <c r="D8" s="440"/>
      <c r="E8" s="440" t="s">
        <v>76</v>
      </c>
      <c r="F8" s="440"/>
      <c r="G8" s="440" t="s">
        <v>77</v>
      </c>
      <c r="H8" s="440"/>
      <c r="I8" s="440" t="s">
        <v>78</v>
      </c>
      <c r="J8" s="440"/>
      <c r="K8" s="440" t="s">
        <v>79</v>
      </c>
      <c r="L8" s="440"/>
    </row>
    <row r="9" spans="1:12" ht="39.75" customHeight="1">
      <c r="A9" s="440"/>
      <c r="B9" s="440"/>
      <c r="C9" s="98" t="s">
        <v>73</v>
      </c>
      <c r="D9" s="98" t="s">
        <v>74</v>
      </c>
      <c r="E9" s="98" t="s">
        <v>73</v>
      </c>
      <c r="F9" s="98" t="s">
        <v>74</v>
      </c>
      <c r="G9" s="98" t="s">
        <v>73</v>
      </c>
      <c r="H9" s="98" t="s">
        <v>74</v>
      </c>
      <c r="I9" s="98" t="s">
        <v>73</v>
      </c>
      <c r="J9" s="98" t="s">
        <v>74</v>
      </c>
      <c r="K9" s="98" t="s">
        <v>73</v>
      </c>
      <c r="L9" s="98" t="s">
        <v>102</v>
      </c>
    </row>
    <row r="10" spans="1:19" ht="15">
      <c r="A10" s="9">
        <v>1</v>
      </c>
      <c r="B10" s="9">
        <v>2</v>
      </c>
      <c r="C10" s="9">
        <v>3</v>
      </c>
      <c r="D10" s="9">
        <v>4</v>
      </c>
      <c r="E10" s="9">
        <v>5</v>
      </c>
      <c r="F10" s="9">
        <v>6</v>
      </c>
      <c r="G10" s="9">
        <v>7</v>
      </c>
      <c r="H10" s="9">
        <v>8</v>
      </c>
      <c r="I10" s="9">
        <v>9</v>
      </c>
      <c r="J10" s="9">
        <v>10</v>
      </c>
      <c r="K10" s="9">
        <v>11</v>
      </c>
      <c r="L10" s="9">
        <v>12</v>
      </c>
      <c r="O10"/>
      <c r="P10"/>
      <c r="Q10"/>
      <c r="R10"/>
      <c r="S10"/>
    </row>
    <row r="11" spans="1:23" s="10" customFormat="1" ht="18">
      <c r="A11" s="113">
        <v>1</v>
      </c>
      <c r="B11" s="114" t="s">
        <v>23</v>
      </c>
      <c r="C11" s="250">
        <v>779</v>
      </c>
      <c r="D11" s="251">
        <v>52</v>
      </c>
      <c r="E11" s="251">
        <v>0</v>
      </c>
      <c r="F11" s="251">
        <v>9</v>
      </c>
      <c r="G11" s="251">
        <v>258</v>
      </c>
      <c r="H11" s="251">
        <v>29</v>
      </c>
      <c r="I11" s="251">
        <v>0</v>
      </c>
      <c r="J11" s="251">
        <v>9</v>
      </c>
      <c r="K11" s="251">
        <v>0</v>
      </c>
      <c r="L11" s="251">
        <v>0</v>
      </c>
      <c r="M11" s="99"/>
      <c r="N11" s="10">
        <f>ROUND('[2]Part-I'!P13/0.00098,0)</f>
        <v>13</v>
      </c>
      <c r="O11" s="99">
        <f>G11+H11</f>
        <v>287</v>
      </c>
      <c r="P11" s="99">
        <f>O11/$O$24</f>
        <v>0.10862982588947767</v>
      </c>
      <c r="Q11" s="99">
        <f>ROUND($O$25*P11,0)</f>
        <v>287</v>
      </c>
      <c r="R11" s="99"/>
      <c r="S11" s="99">
        <f>E11+F11</f>
        <v>9</v>
      </c>
      <c r="T11" s="99">
        <v>429</v>
      </c>
      <c r="U11" s="99">
        <f>T11-H11</f>
        <v>400</v>
      </c>
      <c r="V11" s="99">
        <f>T11-F11</f>
        <v>420</v>
      </c>
      <c r="W11" s="99">
        <v>429</v>
      </c>
    </row>
    <row r="12" spans="1:23" s="236" customFormat="1" ht="18">
      <c r="A12" s="113">
        <v>2</v>
      </c>
      <c r="B12" s="114" t="s">
        <v>24</v>
      </c>
      <c r="C12" s="248">
        <v>43</v>
      </c>
      <c r="D12" s="248">
        <v>156</v>
      </c>
      <c r="E12" s="248">
        <v>164</v>
      </c>
      <c r="F12" s="248">
        <v>27</v>
      </c>
      <c r="G12" s="248">
        <v>37</v>
      </c>
      <c r="H12" s="248">
        <v>173</v>
      </c>
      <c r="I12" s="248">
        <v>1</v>
      </c>
      <c r="J12" s="248">
        <v>4</v>
      </c>
      <c r="K12" s="248">
        <v>2</v>
      </c>
      <c r="L12" s="248">
        <v>2</v>
      </c>
      <c r="M12" s="235"/>
      <c r="N12" s="236">
        <f>ROUND('[2]Part-I'!P14/0.00098,0)</f>
        <v>0</v>
      </c>
      <c r="O12" s="235">
        <f>G12+H12</f>
        <v>210</v>
      </c>
      <c r="P12" s="235">
        <f aca="true" t="shared" si="0" ref="P12:P23">O12/$O$24</f>
        <v>0.07948523845571537</v>
      </c>
      <c r="Q12" s="235">
        <f aca="true" t="shared" si="1" ref="Q12:Q23">ROUND($O$25*P12,0)</f>
        <v>210</v>
      </c>
      <c r="R12" s="235"/>
      <c r="S12" s="235">
        <f>E12+F12</f>
        <v>191</v>
      </c>
      <c r="T12" s="235">
        <v>646</v>
      </c>
      <c r="U12" s="235">
        <f aca="true" t="shared" si="2" ref="U12:U23">T12-H12</f>
        <v>473</v>
      </c>
      <c r="V12" s="235">
        <f>T12-F12</f>
        <v>619</v>
      </c>
      <c r="W12" s="235">
        <v>646</v>
      </c>
    </row>
    <row r="13" spans="1:23" s="236" customFormat="1" ht="18.75" customHeight="1">
      <c r="A13" s="113">
        <v>3</v>
      </c>
      <c r="B13" s="114" t="s">
        <v>25</v>
      </c>
      <c r="C13" s="250">
        <v>2756.0593600403126</v>
      </c>
      <c r="D13" s="251">
        <v>11024.23744016125</v>
      </c>
      <c r="E13" s="251">
        <v>671</v>
      </c>
      <c r="F13" s="251">
        <v>10</v>
      </c>
      <c r="G13" s="251">
        <v>0</v>
      </c>
      <c r="H13" s="251">
        <v>0</v>
      </c>
      <c r="I13" s="251">
        <v>0</v>
      </c>
      <c r="J13" s="251">
        <v>0</v>
      </c>
      <c r="K13" s="251">
        <v>0</v>
      </c>
      <c r="L13" s="251">
        <v>0</v>
      </c>
      <c r="M13" s="235"/>
      <c r="N13" s="236">
        <f>ROUND('[2]Part-I'!P15/0.00098,0)</f>
        <v>0</v>
      </c>
      <c r="O13" s="235">
        <f aca="true" t="shared" si="3" ref="O13:O23">G13+H13</f>
        <v>0</v>
      </c>
      <c r="P13" s="235">
        <f t="shared" si="0"/>
        <v>0</v>
      </c>
      <c r="Q13" s="235">
        <f t="shared" si="1"/>
        <v>0</v>
      </c>
      <c r="R13" s="235"/>
      <c r="S13" s="235">
        <f aca="true" t="shared" si="4" ref="S13:S23">E13+F13</f>
        <v>681</v>
      </c>
      <c r="T13" s="235">
        <v>1043</v>
      </c>
      <c r="U13" s="235">
        <f t="shared" si="2"/>
        <v>1043</v>
      </c>
      <c r="V13" s="235">
        <f aca="true" t="shared" si="5" ref="V13:V23">T13-F13</f>
        <v>1033</v>
      </c>
      <c r="W13" s="235">
        <v>1043</v>
      </c>
    </row>
    <row r="14" spans="1:23" s="260" customFormat="1" ht="18">
      <c r="A14" s="257">
        <v>4</v>
      </c>
      <c r="B14" s="258" t="s">
        <v>26</v>
      </c>
      <c r="C14" s="255">
        <v>2254</v>
      </c>
      <c r="D14" s="256">
        <v>743</v>
      </c>
      <c r="E14" s="256">
        <v>15</v>
      </c>
      <c r="F14" s="256">
        <v>12</v>
      </c>
      <c r="G14" s="256">
        <v>14</v>
      </c>
      <c r="H14" s="256">
        <v>13</v>
      </c>
      <c r="I14" s="256">
        <v>2</v>
      </c>
      <c r="J14" s="256">
        <v>5</v>
      </c>
      <c r="K14" s="256">
        <v>0</v>
      </c>
      <c r="L14" s="256">
        <v>10</v>
      </c>
      <c r="M14" s="259"/>
      <c r="N14" s="260">
        <f>ROUND('[2]Part-I'!P16/0.00098,0)</f>
        <v>872</v>
      </c>
      <c r="O14" s="259">
        <f t="shared" si="3"/>
        <v>27</v>
      </c>
      <c r="P14" s="259">
        <f t="shared" si="0"/>
        <v>0.010219530658591975</v>
      </c>
      <c r="Q14" s="259">
        <f t="shared" si="1"/>
        <v>27</v>
      </c>
      <c r="R14" s="259"/>
      <c r="S14" s="259">
        <f t="shared" si="4"/>
        <v>27</v>
      </c>
      <c r="T14" s="259">
        <v>441</v>
      </c>
      <c r="U14" s="259">
        <f t="shared" si="2"/>
        <v>428</v>
      </c>
      <c r="V14" s="259">
        <f t="shared" si="5"/>
        <v>429</v>
      </c>
      <c r="W14" s="259">
        <v>441</v>
      </c>
    </row>
    <row r="15" spans="1:23" s="236" customFormat="1" ht="18">
      <c r="A15" s="113">
        <v>5</v>
      </c>
      <c r="B15" s="114" t="s">
        <v>27</v>
      </c>
      <c r="C15" s="253">
        <v>682</v>
      </c>
      <c r="D15" s="253">
        <v>122</v>
      </c>
      <c r="E15" s="254">
        <v>11</v>
      </c>
      <c r="F15" s="254">
        <v>11</v>
      </c>
      <c r="G15" s="254">
        <v>0</v>
      </c>
      <c r="H15" s="254">
        <v>10</v>
      </c>
      <c r="I15" s="253">
        <v>7</v>
      </c>
      <c r="J15" s="254">
        <v>66</v>
      </c>
      <c r="K15" s="253">
        <v>0</v>
      </c>
      <c r="L15" s="253">
        <v>5</v>
      </c>
      <c r="M15" s="235"/>
      <c r="N15" s="236">
        <f>ROUND('[2]Part-I'!P17/0.00098,0)</f>
        <v>0</v>
      </c>
      <c r="O15" s="235">
        <f t="shared" si="3"/>
        <v>10</v>
      </c>
      <c r="P15" s="235">
        <f t="shared" si="0"/>
        <v>0.003785011355034065</v>
      </c>
      <c r="Q15" s="235">
        <f t="shared" si="1"/>
        <v>10</v>
      </c>
      <c r="R15" s="235"/>
      <c r="S15" s="235">
        <f t="shared" si="4"/>
        <v>22</v>
      </c>
      <c r="T15" s="235">
        <v>614</v>
      </c>
      <c r="U15" s="235">
        <f t="shared" si="2"/>
        <v>604</v>
      </c>
      <c r="V15" s="235">
        <f t="shared" si="5"/>
        <v>603</v>
      </c>
      <c r="W15" s="235">
        <v>614</v>
      </c>
    </row>
    <row r="16" spans="1:23" s="236" customFormat="1" ht="23.25">
      <c r="A16" s="113">
        <v>6</v>
      </c>
      <c r="B16" s="114" t="s">
        <v>28</v>
      </c>
      <c r="C16" s="233">
        <v>3529</v>
      </c>
      <c r="D16" s="233">
        <v>457</v>
      </c>
      <c r="E16" s="233">
        <v>0</v>
      </c>
      <c r="F16" s="233">
        <v>0</v>
      </c>
      <c r="G16" s="233">
        <v>8</v>
      </c>
      <c r="H16" s="233">
        <v>5</v>
      </c>
      <c r="I16" s="233">
        <v>10</v>
      </c>
      <c r="J16" s="233">
        <v>1</v>
      </c>
      <c r="K16" s="169">
        <v>0</v>
      </c>
      <c r="L16" s="169">
        <v>0</v>
      </c>
      <c r="M16" s="235"/>
      <c r="N16" s="236">
        <f>ROUND('[2]Part-I'!P18/0.00098,0)</f>
        <v>2303</v>
      </c>
      <c r="O16" s="234">
        <f t="shared" si="3"/>
        <v>13</v>
      </c>
      <c r="P16" s="235">
        <f t="shared" si="0"/>
        <v>0.004920514761544285</v>
      </c>
      <c r="Q16" s="235">
        <f t="shared" si="1"/>
        <v>13</v>
      </c>
      <c r="R16" s="235"/>
      <c r="S16" s="234">
        <f t="shared" si="4"/>
        <v>0</v>
      </c>
      <c r="T16" s="234">
        <v>614</v>
      </c>
      <c r="U16" s="234">
        <f t="shared" si="2"/>
        <v>609</v>
      </c>
      <c r="V16" s="234">
        <f t="shared" si="5"/>
        <v>614</v>
      </c>
      <c r="W16" s="234">
        <v>614</v>
      </c>
    </row>
    <row r="17" spans="1:23" s="236" customFormat="1" ht="18">
      <c r="A17" s="113">
        <v>7</v>
      </c>
      <c r="B17" s="114" t="s">
        <v>29</v>
      </c>
      <c r="C17" s="250">
        <v>0</v>
      </c>
      <c r="D17" s="251">
        <v>0</v>
      </c>
      <c r="E17" s="251">
        <v>1</v>
      </c>
      <c r="F17" s="251">
        <v>9</v>
      </c>
      <c r="G17" s="251">
        <v>183</v>
      </c>
      <c r="H17" s="251">
        <v>92</v>
      </c>
      <c r="I17" s="251">
        <v>0</v>
      </c>
      <c r="J17" s="251">
        <v>10</v>
      </c>
      <c r="K17" s="251">
        <v>0</v>
      </c>
      <c r="L17" s="251">
        <v>0</v>
      </c>
      <c r="M17" s="235"/>
      <c r="N17" s="236">
        <f>ROUND('[2]Part-I'!P19/0.00098,0)</f>
        <v>0</v>
      </c>
      <c r="O17" s="235">
        <f t="shared" si="3"/>
        <v>275</v>
      </c>
      <c r="P17" s="235">
        <f t="shared" si="0"/>
        <v>0.10408781226343679</v>
      </c>
      <c r="Q17" s="235">
        <f t="shared" si="1"/>
        <v>275</v>
      </c>
      <c r="R17" s="235"/>
      <c r="S17" s="235">
        <f t="shared" si="4"/>
        <v>10</v>
      </c>
      <c r="T17" s="235">
        <v>577</v>
      </c>
      <c r="U17" s="235">
        <f t="shared" si="2"/>
        <v>485</v>
      </c>
      <c r="V17" s="235">
        <f t="shared" si="5"/>
        <v>568</v>
      </c>
      <c r="W17" s="235">
        <v>577</v>
      </c>
    </row>
    <row r="18" spans="1:23" s="326" customFormat="1" ht="18">
      <c r="A18" s="113">
        <v>8</v>
      </c>
      <c r="B18" s="114" t="s">
        <v>30</v>
      </c>
      <c r="C18" s="250">
        <v>0</v>
      </c>
      <c r="D18" s="251">
        <v>0</v>
      </c>
      <c r="E18" s="251">
        <v>12</v>
      </c>
      <c r="F18" s="251">
        <v>8</v>
      </c>
      <c r="G18" s="251">
        <v>0</v>
      </c>
      <c r="H18" s="251">
        <v>0</v>
      </c>
      <c r="I18" s="251">
        <v>0</v>
      </c>
      <c r="J18" s="251">
        <v>0</v>
      </c>
      <c r="K18" s="251">
        <v>0</v>
      </c>
      <c r="L18" s="251">
        <v>0</v>
      </c>
      <c r="M18" s="325"/>
      <c r="N18" s="326">
        <f>ROUND('[2]Part-I'!P20/0.00098,0)</f>
        <v>0</v>
      </c>
      <c r="O18" s="325">
        <f t="shared" si="3"/>
        <v>0</v>
      </c>
      <c r="P18" s="325">
        <f t="shared" si="0"/>
        <v>0</v>
      </c>
      <c r="Q18" s="325">
        <f t="shared" si="1"/>
        <v>0</v>
      </c>
      <c r="R18" s="325"/>
      <c r="S18" s="325">
        <f t="shared" si="4"/>
        <v>20</v>
      </c>
      <c r="T18" s="325">
        <v>473</v>
      </c>
      <c r="U18" s="325">
        <f t="shared" si="2"/>
        <v>473</v>
      </c>
      <c r="V18" s="325">
        <f t="shared" si="5"/>
        <v>465</v>
      </c>
      <c r="W18" s="325">
        <v>473</v>
      </c>
    </row>
    <row r="19" spans="1:23" s="326" customFormat="1" ht="23.25">
      <c r="A19" s="113">
        <v>9</v>
      </c>
      <c r="B19" s="114" t="s">
        <v>31</v>
      </c>
      <c r="C19" s="233">
        <v>0</v>
      </c>
      <c r="D19" s="233">
        <v>0</v>
      </c>
      <c r="E19" s="233">
        <v>0</v>
      </c>
      <c r="F19" s="233">
        <v>5</v>
      </c>
      <c r="G19" s="233">
        <v>0</v>
      </c>
      <c r="H19" s="233">
        <v>1</v>
      </c>
      <c r="I19" s="233">
        <v>1</v>
      </c>
      <c r="J19" s="233">
        <v>3</v>
      </c>
      <c r="K19" s="233">
        <v>0</v>
      </c>
      <c r="L19" s="233">
        <v>0</v>
      </c>
      <c r="M19" s="325"/>
      <c r="N19" s="326">
        <f>ROUND('[2]Part-I'!P21/0.00098,0)</f>
        <v>0</v>
      </c>
      <c r="O19" s="325">
        <f t="shared" si="3"/>
        <v>1</v>
      </c>
      <c r="P19" s="325">
        <f t="shared" si="0"/>
        <v>0.0003785011355034065</v>
      </c>
      <c r="Q19" s="325">
        <f t="shared" si="1"/>
        <v>1</v>
      </c>
      <c r="R19" s="325"/>
      <c r="S19" s="325">
        <f t="shared" si="4"/>
        <v>5</v>
      </c>
      <c r="T19" s="325">
        <v>319</v>
      </c>
      <c r="U19" s="325">
        <f t="shared" si="2"/>
        <v>318</v>
      </c>
      <c r="V19" s="325">
        <f t="shared" si="5"/>
        <v>314</v>
      </c>
      <c r="W19" s="325">
        <v>319</v>
      </c>
    </row>
    <row r="20" spans="1:23" s="10" customFormat="1" ht="18">
      <c r="A20" s="113">
        <v>10</v>
      </c>
      <c r="B20" s="114" t="s">
        <v>32</v>
      </c>
      <c r="C20" s="250">
        <v>8</v>
      </c>
      <c r="D20" s="251">
        <v>0</v>
      </c>
      <c r="E20" s="251">
        <v>16</v>
      </c>
      <c r="F20" s="251">
        <v>6</v>
      </c>
      <c r="G20" s="251">
        <v>96</v>
      </c>
      <c r="H20" s="251">
        <v>4</v>
      </c>
      <c r="I20" s="251">
        <v>0</v>
      </c>
      <c r="J20" s="251">
        <v>0</v>
      </c>
      <c r="K20" s="251">
        <v>0</v>
      </c>
      <c r="L20" s="251">
        <v>1</v>
      </c>
      <c r="M20" s="99"/>
      <c r="N20" s="10">
        <f>ROUND('[2]Part-I'!P22/0.00098,0)</f>
        <v>8</v>
      </c>
      <c r="O20" s="99">
        <f t="shared" si="3"/>
        <v>100</v>
      </c>
      <c r="P20" s="99">
        <f t="shared" si="0"/>
        <v>0.03785011355034065</v>
      </c>
      <c r="Q20" s="99">
        <f t="shared" si="1"/>
        <v>100</v>
      </c>
      <c r="R20" s="99"/>
      <c r="S20" s="99">
        <f t="shared" si="4"/>
        <v>22</v>
      </c>
      <c r="T20" s="99">
        <v>1345</v>
      </c>
      <c r="U20" s="99">
        <f t="shared" si="2"/>
        <v>1341</v>
      </c>
      <c r="V20" s="99">
        <f t="shared" si="5"/>
        <v>1339</v>
      </c>
      <c r="W20" s="99">
        <v>1345</v>
      </c>
    </row>
    <row r="21" spans="1:23" s="10" customFormat="1" ht="18">
      <c r="A21" s="113">
        <v>11</v>
      </c>
      <c r="B21" s="114" t="s">
        <v>33</v>
      </c>
      <c r="C21" s="250">
        <v>8</v>
      </c>
      <c r="D21" s="251">
        <v>0</v>
      </c>
      <c r="E21" s="251">
        <v>5</v>
      </c>
      <c r="F21" s="251">
        <v>4</v>
      </c>
      <c r="G21" s="251">
        <v>17</v>
      </c>
      <c r="H21" s="251">
        <v>5</v>
      </c>
      <c r="I21" s="251">
        <v>0</v>
      </c>
      <c r="J21" s="251">
        <v>0</v>
      </c>
      <c r="K21" s="251">
        <v>0</v>
      </c>
      <c r="L21" s="251">
        <v>0</v>
      </c>
      <c r="M21" s="99"/>
      <c r="N21" s="10">
        <f>ROUND('[2]Part-I'!P23/0.00098,0)</f>
        <v>8</v>
      </c>
      <c r="O21" s="99">
        <f t="shared" si="3"/>
        <v>22</v>
      </c>
      <c r="P21" s="99">
        <f t="shared" si="0"/>
        <v>0.008327024981074944</v>
      </c>
      <c r="Q21" s="99">
        <f t="shared" si="1"/>
        <v>22</v>
      </c>
      <c r="R21" s="99"/>
      <c r="S21" s="99">
        <f t="shared" si="4"/>
        <v>9</v>
      </c>
      <c r="T21" s="99">
        <v>183</v>
      </c>
      <c r="U21" s="99">
        <f t="shared" si="2"/>
        <v>178</v>
      </c>
      <c r="V21" s="99">
        <f t="shared" si="5"/>
        <v>179</v>
      </c>
      <c r="W21" s="99">
        <v>183</v>
      </c>
    </row>
    <row r="22" spans="1:23" s="10" customFormat="1" ht="18">
      <c r="A22" s="113">
        <v>12</v>
      </c>
      <c r="B22" s="114" t="s">
        <v>34</v>
      </c>
      <c r="C22" s="250">
        <v>266</v>
      </c>
      <c r="D22" s="251">
        <v>0</v>
      </c>
      <c r="E22" s="251">
        <v>12</v>
      </c>
      <c r="F22" s="251">
        <v>11</v>
      </c>
      <c r="G22" s="251">
        <v>27</v>
      </c>
      <c r="H22" s="251">
        <v>0</v>
      </c>
      <c r="I22" s="251">
        <v>0</v>
      </c>
      <c r="J22" s="251">
        <v>0</v>
      </c>
      <c r="K22" s="251">
        <v>0</v>
      </c>
      <c r="L22" s="251">
        <v>0</v>
      </c>
      <c r="M22" s="99"/>
      <c r="N22" s="10">
        <f>ROUND('[2]Part-I'!P24/0.00098,0)</f>
        <v>266</v>
      </c>
      <c r="O22" s="99">
        <f t="shared" si="3"/>
        <v>27</v>
      </c>
      <c r="P22" s="99">
        <f t="shared" si="0"/>
        <v>0.010219530658591975</v>
      </c>
      <c r="Q22" s="99">
        <f t="shared" si="1"/>
        <v>27</v>
      </c>
      <c r="R22" s="99"/>
      <c r="S22" s="99">
        <f t="shared" si="4"/>
        <v>23</v>
      </c>
      <c r="T22" s="99">
        <v>350</v>
      </c>
      <c r="U22" s="99">
        <f t="shared" si="2"/>
        <v>350</v>
      </c>
      <c r="V22" s="99">
        <f t="shared" si="5"/>
        <v>339</v>
      </c>
      <c r="W22" s="99">
        <v>350</v>
      </c>
    </row>
    <row r="23" spans="1:23" s="10" customFormat="1" ht="18">
      <c r="A23" s="113">
        <v>13</v>
      </c>
      <c r="B23" s="114" t="s">
        <v>35</v>
      </c>
      <c r="C23" s="250">
        <v>12</v>
      </c>
      <c r="D23" s="251">
        <v>0</v>
      </c>
      <c r="E23" s="251">
        <v>14</v>
      </c>
      <c r="F23" s="251">
        <v>2</v>
      </c>
      <c r="G23" s="251">
        <v>16</v>
      </c>
      <c r="H23" s="251">
        <v>4</v>
      </c>
      <c r="I23" s="251">
        <v>0</v>
      </c>
      <c r="J23" s="251">
        <v>0</v>
      </c>
      <c r="K23" s="251">
        <v>3</v>
      </c>
      <c r="L23" s="251">
        <v>1</v>
      </c>
      <c r="M23" s="99"/>
      <c r="N23" s="10">
        <f>ROUND('[2]Part-I'!P25/0.00098,0)</f>
        <v>12</v>
      </c>
      <c r="O23" s="99">
        <f t="shared" si="3"/>
        <v>20</v>
      </c>
      <c r="P23" s="99">
        <f t="shared" si="0"/>
        <v>0.00757002271006813</v>
      </c>
      <c r="Q23" s="99">
        <f t="shared" si="1"/>
        <v>20</v>
      </c>
      <c r="R23" s="99"/>
      <c r="S23" s="99">
        <f t="shared" si="4"/>
        <v>16</v>
      </c>
      <c r="T23" s="99">
        <v>753</v>
      </c>
      <c r="U23" s="99">
        <f t="shared" si="2"/>
        <v>749</v>
      </c>
      <c r="V23" s="99">
        <f t="shared" si="5"/>
        <v>751</v>
      </c>
      <c r="W23" s="99">
        <v>753</v>
      </c>
    </row>
    <row r="24" spans="1:20" s="10" customFormat="1" ht="18">
      <c r="A24" s="115"/>
      <c r="B24" s="116" t="s">
        <v>5</v>
      </c>
      <c r="C24" s="171">
        <f>SUM(C11:C23)</f>
        <v>10337.059360040312</v>
      </c>
      <c r="D24" s="171">
        <f aca="true" t="shared" si="6" ref="D24:L24">SUM(D11:D23)</f>
        <v>12554.23744016125</v>
      </c>
      <c r="E24" s="171">
        <f t="shared" si="6"/>
        <v>921</v>
      </c>
      <c r="F24" s="171">
        <f t="shared" si="6"/>
        <v>114</v>
      </c>
      <c r="G24" s="171">
        <f t="shared" si="6"/>
        <v>656</v>
      </c>
      <c r="H24" s="171">
        <f t="shared" si="6"/>
        <v>336</v>
      </c>
      <c r="I24" s="171">
        <f t="shared" si="6"/>
        <v>21</v>
      </c>
      <c r="J24" s="171">
        <f t="shared" si="6"/>
        <v>98</v>
      </c>
      <c r="K24" s="171">
        <f t="shared" si="6"/>
        <v>5</v>
      </c>
      <c r="L24" s="171">
        <f t="shared" si="6"/>
        <v>19</v>
      </c>
      <c r="O24" s="99">
        <v>2642</v>
      </c>
      <c r="S24" s="99">
        <f>SUM(S11:S23)</f>
        <v>1035</v>
      </c>
      <c r="T24" s="99"/>
    </row>
    <row r="25" spans="8:20" ht="18.75">
      <c r="H25" s="107"/>
      <c r="J25" s="252"/>
      <c r="O25" s="8">
        <v>2642</v>
      </c>
      <c r="T25" s="99"/>
    </row>
    <row r="26" spans="1:12" ht="23.25">
      <c r="A26" s="233"/>
      <c r="B26" s="233"/>
      <c r="C26" s="247"/>
      <c r="D26" s="247"/>
      <c r="E26" s="247"/>
      <c r="F26" s="247"/>
      <c r="G26" s="247"/>
      <c r="H26" s="247"/>
      <c r="I26" s="247"/>
      <c r="J26" s="247"/>
      <c r="K26" s="247"/>
      <c r="L26" s="247"/>
    </row>
    <row r="27" spans="6:10" ht="18">
      <c r="F27" s="95"/>
      <c r="G27" s="173"/>
      <c r="H27" s="95"/>
      <c r="I27" s="172"/>
      <c r="J27" s="174" t="s">
        <v>130</v>
      </c>
    </row>
    <row r="28" spans="4:10" ht="18">
      <c r="D28" s="175"/>
      <c r="J28" s="176" t="s">
        <v>131</v>
      </c>
    </row>
    <row r="29" ht="18">
      <c r="J29" s="176" t="s">
        <v>111</v>
      </c>
    </row>
    <row r="30" ht="18">
      <c r="J30" s="177" t="s">
        <v>132</v>
      </c>
    </row>
    <row r="31" ht="18">
      <c r="J31" s="176" t="s">
        <v>113</v>
      </c>
    </row>
  </sheetData>
  <sheetProtection/>
  <mergeCells count="11">
    <mergeCell ref="K1:L1"/>
    <mergeCell ref="A2:L2"/>
    <mergeCell ref="A4:L4"/>
    <mergeCell ref="A6:L6"/>
    <mergeCell ref="I8:J8"/>
    <mergeCell ref="K8:L8"/>
    <mergeCell ref="A8:A9"/>
    <mergeCell ref="B8:B9"/>
    <mergeCell ref="C8:D8"/>
    <mergeCell ref="E8:F8"/>
    <mergeCell ref="G8:H8"/>
  </mergeCells>
  <conditionalFormatting sqref="J30">
    <cfRule type="cellIs" priority="1" dxfId="1" operator="lessThan" stopIfTrue="1">
      <formula>0</formula>
    </cfRule>
  </conditionalFormatting>
  <printOptions horizontalCentered="1"/>
  <pageMargins left="0.5" right="0.25" top="0.5" bottom="0.5" header="0.5" footer="0.5"/>
  <pageSetup horizontalDpi="600" verticalDpi="600" orientation="landscape" paperSize="9" scale="87" r:id="rId1"/>
</worksheet>
</file>

<file path=xl/worksheets/sheet5.xml><?xml version="1.0" encoding="utf-8"?>
<worksheet xmlns="http://schemas.openxmlformats.org/spreadsheetml/2006/main" xmlns:r="http://schemas.openxmlformats.org/officeDocument/2006/relationships">
  <dimension ref="A1:V22"/>
  <sheetViews>
    <sheetView view="pageBreakPreview" zoomScale="70" zoomScaleNormal="70" zoomScaleSheetLayoutView="70" zoomScalePageLayoutView="0" workbookViewId="0" topLeftCell="A1">
      <selection activeCell="A4" sqref="A4:V4"/>
    </sheetView>
  </sheetViews>
  <sheetFormatPr defaultColWidth="9.140625" defaultRowHeight="15"/>
  <cols>
    <col min="1" max="1" width="6.421875" style="37" customWidth="1"/>
    <col min="2" max="2" width="16.7109375" style="37" customWidth="1"/>
    <col min="3" max="4" width="10.00390625" style="37" customWidth="1"/>
    <col min="5" max="5" width="6.00390625" style="37" bestFit="1" customWidth="1"/>
    <col min="6" max="6" width="10.28125" style="37" bestFit="1" customWidth="1"/>
    <col min="7" max="7" width="6.00390625" style="37" bestFit="1" customWidth="1"/>
    <col min="8" max="8" width="10.28125" style="37" bestFit="1" customWidth="1"/>
    <col min="9" max="9" width="6.00390625" style="37" bestFit="1" customWidth="1"/>
    <col min="10" max="10" width="10.28125" style="37" bestFit="1" customWidth="1"/>
    <col min="11" max="11" width="6.8515625" style="37" bestFit="1" customWidth="1"/>
    <col min="12" max="12" width="9.421875" style="37" customWidth="1"/>
    <col min="13" max="13" width="6.8515625" style="37" bestFit="1" customWidth="1"/>
    <col min="14" max="14" width="10.28125" style="37" bestFit="1" customWidth="1"/>
    <col min="15" max="15" width="6.8515625" style="37" bestFit="1" customWidth="1"/>
    <col min="16" max="16" width="10.28125" style="37" bestFit="1" customWidth="1"/>
    <col min="17" max="17" width="6.8515625" style="37" bestFit="1" customWidth="1"/>
    <col min="18" max="18" width="8.57421875" style="37" customWidth="1"/>
    <col min="19" max="19" width="6.8515625" style="37" bestFit="1" customWidth="1"/>
    <col min="20" max="20" width="10.28125" style="37" bestFit="1" customWidth="1"/>
    <col min="21" max="22" width="6.8515625" style="37" bestFit="1" customWidth="1"/>
    <col min="23" max="16384" width="9.140625" style="37" customWidth="1"/>
  </cols>
  <sheetData>
    <row r="1" ht="18.75" customHeight="1">
      <c r="V1" s="38" t="s">
        <v>94</v>
      </c>
    </row>
    <row r="2" spans="1:22" ht="18.75" customHeight="1">
      <c r="A2" s="453" t="s">
        <v>134</v>
      </c>
      <c r="B2" s="453"/>
      <c r="C2" s="453"/>
      <c r="D2" s="453"/>
      <c r="E2" s="453"/>
      <c r="F2" s="453"/>
      <c r="G2" s="453"/>
      <c r="H2" s="453"/>
      <c r="I2" s="453"/>
      <c r="J2" s="453"/>
      <c r="K2" s="453"/>
      <c r="L2" s="453"/>
      <c r="M2" s="453"/>
      <c r="N2" s="453"/>
      <c r="O2" s="453"/>
      <c r="P2" s="453"/>
      <c r="Q2" s="453"/>
      <c r="R2" s="453"/>
      <c r="S2" s="453"/>
      <c r="T2" s="453"/>
      <c r="U2" s="453"/>
      <c r="V2" s="453"/>
    </row>
    <row r="3" spans="1:22" ht="15" customHeight="1">
      <c r="A3" s="39"/>
      <c r="B3" s="39"/>
      <c r="C3" s="39"/>
      <c r="D3" s="39"/>
      <c r="E3" s="39"/>
      <c r="F3" s="39"/>
      <c r="G3" s="39"/>
      <c r="H3" s="39"/>
      <c r="I3" s="39"/>
      <c r="J3" s="39"/>
      <c r="K3" s="39"/>
      <c r="L3" s="39"/>
      <c r="M3" s="39"/>
      <c r="N3" s="39"/>
      <c r="O3" s="39"/>
      <c r="P3" s="39"/>
      <c r="Q3" s="39"/>
      <c r="R3" s="39"/>
      <c r="S3" s="39"/>
      <c r="T3" s="39"/>
      <c r="U3" s="39"/>
      <c r="V3" s="39"/>
    </row>
    <row r="4" spans="1:22" ht="15" customHeight="1">
      <c r="A4" s="454" t="s">
        <v>168</v>
      </c>
      <c r="B4" s="454"/>
      <c r="C4" s="454"/>
      <c r="D4" s="454"/>
      <c r="E4" s="454"/>
      <c r="F4" s="454"/>
      <c r="G4" s="454"/>
      <c r="H4" s="454"/>
      <c r="I4" s="454"/>
      <c r="J4" s="454"/>
      <c r="K4" s="454"/>
      <c r="L4" s="454"/>
      <c r="M4" s="454"/>
      <c r="N4" s="454"/>
      <c r="O4" s="454"/>
      <c r="P4" s="454"/>
      <c r="Q4" s="454"/>
      <c r="R4" s="454"/>
      <c r="S4" s="454"/>
      <c r="T4" s="454"/>
      <c r="U4" s="454"/>
      <c r="V4" s="454"/>
    </row>
    <row r="5" spans="1:22" ht="18" customHeight="1">
      <c r="A5" s="40" t="s">
        <v>38</v>
      </c>
      <c r="B5" s="4"/>
      <c r="C5" s="41"/>
      <c r="D5" s="41"/>
      <c r="E5" s="41"/>
      <c r="F5" s="41"/>
      <c r="G5" s="41"/>
      <c r="H5" s="41"/>
      <c r="I5" s="41"/>
      <c r="L5" s="42"/>
      <c r="V5" s="43"/>
    </row>
    <row r="6" spans="2:9" ht="18" customHeight="1">
      <c r="B6" s="44"/>
      <c r="C6" s="41"/>
      <c r="D6" s="41"/>
      <c r="E6" s="41"/>
      <c r="F6" s="41"/>
      <c r="G6" s="41"/>
      <c r="H6" s="41"/>
      <c r="I6" s="41"/>
    </row>
    <row r="7" spans="1:22" s="45" customFormat="1" ht="30.75" customHeight="1">
      <c r="A7" s="446" t="s">
        <v>80</v>
      </c>
      <c r="B7" s="446" t="s">
        <v>107</v>
      </c>
      <c r="C7" s="450" t="s">
        <v>81</v>
      </c>
      <c r="D7" s="450"/>
      <c r="E7" s="446" t="s">
        <v>82</v>
      </c>
      <c r="F7" s="446"/>
      <c r="G7" s="446"/>
      <c r="H7" s="446"/>
      <c r="I7" s="446"/>
      <c r="J7" s="446"/>
      <c r="K7" s="446"/>
      <c r="L7" s="446"/>
      <c r="M7" s="452" t="s">
        <v>96</v>
      </c>
      <c r="N7" s="452"/>
      <c r="O7" s="452"/>
      <c r="P7" s="452"/>
      <c r="Q7" s="452"/>
      <c r="R7" s="452"/>
      <c r="S7" s="452"/>
      <c r="T7" s="452"/>
      <c r="U7" s="452"/>
      <c r="V7" s="452"/>
    </row>
    <row r="8" spans="1:22" s="45" customFormat="1" ht="84.75" customHeight="1">
      <c r="A8" s="446"/>
      <c r="B8" s="446"/>
      <c r="C8" s="450" t="s">
        <v>85</v>
      </c>
      <c r="D8" s="450"/>
      <c r="E8" s="446" t="s">
        <v>86</v>
      </c>
      <c r="F8" s="446"/>
      <c r="G8" s="446" t="s">
        <v>87</v>
      </c>
      <c r="H8" s="446"/>
      <c r="I8" s="446" t="s">
        <v>88</v>
      </c>
      <c r="J8" s="446"/>
      <c r="K8" s="446" t="s">
        <v>89</v>
      </c>
      <c r="L8" s="446"/>
      <c r="M8" s="451" t="s">
        <v>97</v>
      </c>
      <c r="N8" s="451"/>
      <c r="O8" s="451" t="s">
        <v>98</v>
      </c>
      <c r="P8" s="451"/>
      <c r="Q8" s="451" t="s">
        <v>99</v>
      </c>
      <c r="R8" s="451"/>
      <c r="S8" s="451" t="s">
        <v>100</v>
      </c>
      <c r="T8" s="451"/>
      <c r="U8" s="451" t="s">
        <v>101</v>
      </c>
      <c r="V8" s="452"/>
    </row>
    <row r="9" spans="1:22" s="49" customFormat="1" ht="30.75" customHeight="1">
      <c r="A9" s="446"/>
      <c r="B9" s="446"/>
      <c r="C9" s="46" t="s">
        <v>90</v>
      </c>
      <c r="D9" s="46" t="s">
        <v>91</v>
      </c>
      <c r="E9" s="47" t="s">
        <v>90</v>
      </c>
      <c r="F9" s="47" t="s">
        <v>91</v>
      </c>
      <c r="G9" s="47" t="s">
        <v>90</v>
      </c>
      <c r="H9" s="47" t="s">
        <v>91</v>
      </c>
      <c r="I9" s="47" t="s">
        <v>90</v>
      </c>
      <c r="J9" s="47" t="s">
        <v>91</v>
      </c>
      <c r="K9" s="47" t="s">
        <v>90</v>
      </c>
      <c r="L9" s="47" t="s">
        <v>91</v>
      </c>
      <c r="M9" s="48" t="s">
        <v>90</v>
      </c>
      <c r="N9" s="48" t="s">
        <v>91</v>
      </c>
      <c r="O9" s="48" t="s">
        <v>90</v>
      </c>
      <c r="P9" s="48" t="s">
        <v>91</v>
      </c>
      <c r="Q9" s="48" t="s">
        <v>90</v>
      </c>
      <c r="R9" s="48" t="s">
        <v>91</v>
      </c>
      <c r="S9" s="48" t="s">
        <v>90</v>
      </c>
      <c r="T9" s="48" t="s">
        <v>91</v>
      </c>
      <c r="U9" s="48" t="s">
        <v>90</v>
      </c>
      <c r="V9" s="48" t="s">
        <v>90</v>
      </c>
    </row>
    <row r="10" spans="1:22" s="53" customFormat="1" ht="19.5" customHeight="1">
      <c r="A10" s="50">
        <v>1</v>
      </c>
      <c r="B10" s="50">
        <v>2</v>
      </c>
      <c r="C10" s="51">
        <v>3</v>
      </c>
      <c r="D10" s="51">
        <v>4</v>
      </c>
      <c r="E10" s="50">
        <v>5</v>
      </c>
      <c r="F10" s="50">
        <v>6</v>
      </c>
      <c r="G10" s="50">
        <v>7</v>
      </c>
      <c r="H10" s="50">
        <v>8</v>
      </c>
      <c r="I10" s="50">
        <v>9</v>
      </c>
      <c r="J10" s="50">
        <v>10</v>
      </c>
      <c r="K10" s="50">
        <v>11</v>
      </c>
      <c r="L10" s="50">
        <v>12</v>
      </c>
      <c r="M10" s="52">
        <v>13</v>
      </c>
      <c r="N10" s="52">
        <v>14</v>
      </c>
      <c r="O10" s="52">
        <v>15</v>
      </c>
      <c r="P10" s="52">
        <v>16</v>
      </c>
      <c r="Q10" s="52">
        <v>17</v>
      </c>
      <c r="R10" s="52">
        <v>18</v>
      </c>
      <c r="S10" s="52">
        <v>19</v>
      </c>
      <c r="T10" s="52">
        <v>20</v>
      </c>
      <c r="U10" s="52">
        <v>21</v>
      </c>
      <c r="V10" s="52">
        <v>22</v>
      </c>
    </row>
    <row r="11" spans="1:22" s="60" customFormat="1" ht="73.5" customHeight="1">
      <c r="A11" s="54"/>
      <c r="B11" s="55" t="s">
        <v>113</v>
      </c>
      <c r="C11" s="56">
        <v>146</v>
      </c>
      <c r="D11" s="56">
        <v>141</v>
      </c>
      <c r="E11" s="57">
        <v>13</v>
      </c>
      <c r="F11" s="58">
        <v>13</v>
      </c>
      <c r="G11" s="58">
        <v>59</v>
      </c>
      <c r="H11" s="58">
        <v>59</v>
      </c>
      <c r="I11" s="58">
        <v>13</v>
      </c>
      <c r="J11" s="58">
        <v>13</v>
      </c>
      <c r="K11" s="58">
        <v>13</v>
      </c>
      <c r="L11" s="58">
        <v>12</v>
      </c>
      <c r="M11" s="59">
        <v>5</v>
      </c>
      <c r="N11" s="59">
        <v>5</v>
      </c>
      <c r="O11" s="59">
        <v>2</v>
      </c>
      <c r="P11" s="59">
        <v>2</v>
      </c>
      <c r="Q11" s="59">
        <v>1</v>
      </c>
      <c r="R11" s="59">
        <v>1</v>
      </c>
      <c r="S11" s="59">
        <v>1</v>
      </c>
      <c r="T11" s="59" t="s">
        <v>114</v>
      </c>
      <c r="U11" s="59">
        <v>1</v>
      </c>
      <c r="V11" s="59">
        <v>1</v>
      </c>
    </row>
    <row r="12" spans="9:11" ht="23.25">
      <c r="I12" s="447"/>
      <c r="J12" s="447"/>
      <c r="K12" s="447"/>
    </row>
    <row r="13" spans="9:11" ht="23.25">
      <c r="I13" s="61"/>
      <c r="J13" s="61"/>
      <c r="K13" s="61"/>
    </row>
    <row r="14" spans="4:11" ht="23.25">
      <c r="D14" s="117"/>
      <c r="E14" s="117"/>
      <c r="F14" s="117"/>
      <c r="G14" s="117"/>
      <c r="H14" s="117"/>
      <c r="I14" s="118"/>
      <c r="J14" s="61"/>
      <c r="K14" s="61"/>
    </row>
    <row r="15" spans="9:11" ht="23.25">
      <c r="I15" s="445"/>
      <c r="J15" s="445"/>
      <c r="K15" s="445"/>
    </row>
    <row r="16" spans="9:18" ht="23.25">
      <c r="I16" s="63"/>
      <c r="J16" s="62"/>
      <c r="K16" s="63"/>
      <c r="R16" s="448"/>
    </row>
    <row r="17" spans="9:20" ht="27.75">
      <c r="I17" s="445"/>
      <c r="J17" s="445"/>
      <c r="K17" s="445"/>
      <c r="R17" s="449"/>
      <c r="S17" s="65"/>
      <c r="T17" s="65"/>
    </row>
    <row r="18" spans="9:20" ht="28.5">
      <c r="I18" s="445"/>
      <c r="J18" s="445"/>
      <c r="K18" s="445"/>
      <c r="R18" s="66" t="s">
        <v>131</v>
      </c>
      <c r="S18" s="67"/>
      <c r="T18" s="67"/>
    </row>
    <row r="19" spans="18:20" ht="28.5">
      <c r="R19" s="66" t="s">
        <v>111</v>
      </c>
      <c r="S19" s="67"/>
      <c r="T19" s="67"/>
    </row>
    <row r="20" spans="18:20" ht="27.75">
      <c r="R20" s="68" t="s">
        <v>132</v>
      </c>
      <c r="S20" s="69"/>
      <c r="T20" s="69"/>
    </row>
    <row r="21" spans="18:20" ht="28.5">
      <c r="R21" s="66" t="s">
        <v>113</v>
      </c>
      <c r="S21" s="67"/>
      <c r="T21" s="67"/>
    </row>
    <row r="22" ht="23.25">
      <c r="R22" s="70"/>
    </row>
  </sheetData>
  <sheetProtection/>
  <mergeCells count="22">
    <mergeCell ref="U8:V8"/>
    <mergeCell ref="C8:D8"/>
    <mergeCell ref="A2:V2"/>
    <mergeCell ref="A4:V4"/>
    <mergeCell ref="M7:V7"/>
    <mergeCell ref="A7:A9"/>
    <mergeCell ref="B7:B9"/>
    <mergeCell ref="S8:T8"/>
    <mergeCell ref="R16:R17"/>
    <mergeCell ref="E8:F8"/>
    <mergeCell ref="E7:L7"/>
    <mergeCell ref="C7:D7"/>
    <mergeCell ref="G8:H8"/>
    <mergeCell ref="O8:P8"/>
    <mergeCell ref="M8:N8"/>
    <mergeCell ref="Q8:R8"/>
    <mergeCell ref="I18:K18"/>
    <mergeCell ref="I17:K17"/>
    <mergeCell ref="I15:K15"/>
    <mergeCell ref="K8:L8"/>
    <mergeCell ref="I12:K12"/>
    <mergeCell ref="I8:J8"/>
  </mergeCells>
  <printOptions horizontalCentered="1"/>
  <pageMargins left="0.5" right="0.5" top="0.5" bottom="0.5" header="0.5" footer="0.5"/>
  <pageSetup horizontalDpi="300" verticalDpi="300" orientation="landscape" paperSize="9" scale="65" r:id="rId1"/>
</worksheet>
</file>

<file path=xl/worksheets/sheet6.xml><?xml version="1.0" encoding="utf-8"?>
<worksheet xmlns="http://schemas.openxmlformats.org/spreadsheetml/2006/main" xmlns:r="http://schemas.openxmlformats.org/officeDocument/2006/relationships">
  <dimension ref="A1:Z21"/>
  <sheetViews>
    <sheetView view="pageBreakPreview" zoomScaleNormal="70" zoomScaleSheetLayoutView="100" zoomScalePageLayoutView="0" workbookViewId="0" topLeftCell="A1">
      <selection activeCell="A4" sqref="A4:Z4"/>
    </sheetView>
  </sheetViews>
  <sheetFormatPr defaultColWidth="9.140625" defaultRowHeight="15"/>
  <cols>
    <col min="1" max="1" width="3.7109375" style="71" customWidth="1"/>
    <col min="2" max="2" width="11.28125" style="71" customWidth="1"/>
    <col min="3" max="4" width="7.421875" style="72" customWidth="1"/>
    <col min="5" max="26" width="6.7109375" style="72" customWidth="1"/>
    <col min="27" max="16384" width="9.140625" style="71" customWidth="1"/>
  </cols>
  <sheetData>
    <row r="1" spans="11:26" ht="12" customHeight="1">
      <c r="K1" s="459"/>
      <c r="L1" s="459"/>
      <c r="M1" s="73"/>
      <c r="N1" s="73"/>
      <c r="O1" s="73"/>
      <c r="P1" s="73"/>
      <c r="Q1" s="73"/>
      <c r="R1" s="73"/>
      <c r="S1" s="73"/>
      <c r="T1" s="73"/>
      <c r="U1" s="73"/>
      <c r="V1" s="73"/>
      <c r="X1" s="74"/>
      <c r="Y1" s="71"/>
      <c r="Z1" s="75" t="s">
        <v>95</v>
      </c>
    </row>
    <row r="2" spans="1:26" s="37" customFormat="1" ht="18.75" customHeight="1">
      <c r="A2" s="453" t="s">
        <v>134</v>
      </c>
      <c r="B2" s="453"/>
      <c r="C2" s="453"/>
      <c r="D2" s="453"/>
      <c r="E2" s="453"/>
      <c r="F2" s="453"/>
      <c r="G2" s="453"/>
      <c r="H2" s="453"/>
      <c r="I2" s="453"/>
      <c r="J2" s="453"/>
      <c r="K2" s="453"/>
      <c r="L2" s="453"/>
      <c r="M2" s="453"/>
      <c r="N2" s="453"/>
      <c r="O2" s="453"/>
      <c r="P2" s="453"/>
      <c r="Q2" s="453"/>
      <c r="R2" s="453"/>
      <c r="S2" s="453"/>
      <c r="T2" s="453"/>
      <c r="U2" s="453"/>
      <c r="V2" s="453"/>
      <c r="W2" s="453"/>
      <c r="X2" s="453"/>
      <c r="Y2" s="453"/>
      <c r="Z2" s="453"/>
    </row>
    <row r="3" spans="1:26" s="37" customFormat="1" ht="6.75" customHeight="1">
      <c r="A3" s="39"/>
      <c r="B3" s="39"/>
      <c r="C3" s="76"/>
      <c r="D3" s="76"/>
      <c r="E3" s="76"/>
      <c r="F3" s="76"/>
      <c r="G3" s="76"/>
      <c r="H3" s="76"/>
      <c r="I3" s="76"/>
      <c r="J3" s="76"/>
      <c r="K3" s="76"/>
      <c r="L3" s="76"/>
      <c r="M3" s="76"/>
      <c r="N3" s="76"/>
      <c r="O3" s="76"/>
      <c r="P3" s="76"/>
      <c r="Q3" s="76"/>
      <c r="R3" s="76"/>
      <c r="S3" s="76"/>
      <c r="T3" s="76"/>
      <c r="U3" s="76"/>
      <c r="V3" s="76"/>
      <c r="W3" s="77"/>
      <c r="X3" s="77"/>
      <c r="Y3" s="77"/>
      <c r="Z3" s="77"/>
    </row>
    <row r="4" spans="1:26" s="37" customFormat="1" ht="21" customHeight="1">
      <c r="A4" s="454" t="s">
        <v>169</v>
      </c>
      <c r="B4" s="454"/>
      <c r="C4" s="454"/>
      <c r="D4" s="454"/>
      <c r="E4" s="454"/>
      <c r="F4" s="454"/>
      <c r="G4" s="454"/>
      <c r="H4" s="454"/>
      <c r="I4" s="454"/>
      <c r="J4" s="454"/>
      <c r="K4" s="454"/>
      <c r="L4" s="454"/>
      <c r="M4" s="454"/>
      <c r="N4" s="454"/>
      <c r="O4" s="454"/>
      <c r="P4" s="454"/>
      <c r="Q4" s="454"/>
      <c r="R4" s="454"/>
      <c r="S4" s="454"/>
      <c r="T4" s="454"/>
      <c r="U4" s="454"/>
      <c r="V4" s="454"/>
      <c r="W4" s="454"/>
      <c r="X4" s="454"/>
      <c r="Y4" s="454"/>
      <c r="Z4" s="454"/>
    </row>
    <row r="5" spans="1:26" ht="18" customHeight="1">
      <c r="A5" s="40" t="s">
        <v>38</v>
      </c>
      <c r="B5" s="78"/>
      <c r="C5" s="79"/>
      <c r="D5" s="79"/>
      <c r="E5" s="79"/>
      <c r="F5" s="79"/>
      <c r="G5" s="79"/>
      <c r="H5" s="79"/>
      <c r="I5" s="79"/>
      <c r="X5" s="471"/>
      <c r="Y5" s="471"/>
      <c r="Z5" s="471"/>
    </row>
    <row r="6" spans="1:26" ht="18" customHeight="1">
      <c r="A6" s="81"/>
      <c r="B6" s="81"/>
      <c r="C6" s="79"/>
      <c r="D6" s="79"/>
      <c r="E6" s="79"/>
      <c r="F6" s="79"/>
      <c r="G6" s="79"/>
      <c r="H6" s="79"/>
      <c r="I6" s="79"/>
      <c r="X6" s="80"/>
      <c r="Y6" s="80"/>
      <c r="Z6" s="80"/>
    </row>
    <row r="7" spans="1:26" s="49" customFormat="1" ht="30.75" customHeight="1">
      <c r="A7" s="455" t="s">
        <v>80</v>
      </c>
      <c r="B7" s="464" t="s">
        <v>107</v>
      </c>
      <c r="C7" s="467" t="s">
        <v>81</v>
      </c>
      <c r="D7" s="468"/>
      <c r="E7" s="473" t="s">
        <v>82</v>
      </c>
      <c r="F7" s="473"/>
      <c r="G7" s="473"/>
      <c r="H7" s="473"/>
      <c r="I7" s="473"/>
      <c r="J7" s="473"/>
      <c r="K7" s="473"/>
      <c r="L7" s="473"/>
      <c r="M7" s="461" t="s">
        <v>96</v>
      </c>
      <c r="N7" s="462"/>
      <c r="O7" s="462"/>
      <c r="P7" s="462"/>
      <c r="Q7" s="462"/>
      <c r="R7" s="462"/>
      <c r="S7" s="462"/>
      <c r="T7" s="462"/>
      <c r="U7" s="462"/>
      <c r="V7" s="462"/>
      <c r="W7" s="463" t="s">
        <v>83</v>
      </c>
      <c r="X7" s="463"/>
      <c r="Y7" s="463" t="s">
        <v>84</v>
      </c>
      <c r="Z7" s="463"/>
    </row>
    <row r="8" spans="1:26" s="49" customFormat="1" ht="39.75" customHeight="1">
      <c r="A8" s="456"/>
      <c r="B8" s="465"/>
      <c r="C8" s="469" t="s">
        <v>85</v>
      </c>
      <c r="D8" s="470"/>
      <c r="E8" s="460" t="s">
        <v>86</v>
      </c>
      <c r="F8" s="460"/>
      <c r="G8" s="460" t="s">
        <v>87</v>
      </c>
      <c r="H8" s="460"/>
      <c r="I8" s="460" t="s">
        <v>88</v>
      </c>
      <c r="J8" s="460"/>
      <c r="K8" s="460" t="s">
        <v>89</v>
      </c>
      <c r="L8" s="460"/>
      <c r="M8" s="458" t="s">
        <v>97</v>
      </c>
      <c r="N8" s="458"/>
      <c r="O8" s="458" t="s">
        <v>98</v>
      </c>
      <c r="P8" s="458"/>
      <c r="Q8" s="458" t="s">
        <v>99</v>
      </c>
      <c r="R8" s="458"/>
      <c r="S8" s="458" t="s">
        <v>100</v>
      </c>
      <c r="T8" s="458"/>
      <c r="U8" s="458" t="s">
        <v>101</v>
      </c>
      <c r="V8" s="472"/>
      <c r="W8" s="463"/>
      <c r="X8" s="463"/>
      <c r="Y8" s="463"/>
      <c r="Z8" s="463"/>
    </row>
    <row r="9" spans="1:26" s="49" customFormat="1" ht="25.5" customHeight="1">
      <c r="A9" s="457"/>
      <c r="B9" s="466"/>
      <c r="C9" s="82" t="s">
        <v>92</v>
      </c>
      <c r="D9" s="82" t="s">
        <v>93</v>
      </c>
      <c r="E9" s="83" t="s">
        <v>92</v>
      </c>
      <c r="F9" s="83" t="s">
        <v>93</v>
      </c>
      <c r="G9" s="83" t="s">
        <v>92</v>
      </c>
      <c r="H9" s="83" t="s">
        <v>93</v>
      </c>
      <c r="I9" s="83" t="s">
        <v>92</v>
      </c>
      <c r="J9" s="83" t="s">
        <v>93</v>
      </c>
      <c r="K9" s="83" t="s">
        <v>92</v>
      </c>
      <c r="L9" s="83" t="s">
        <v>93</v>
      </c>
      <c r="M9" s="48" t="s">
        <v>92</v>
      </c>
      <c r="N9" s="48" t="s">
        <v>93</v>
      </c>
      <c r="O9" s="48" t="s">
        <v>92</v>
      </c>
      <c r="P9" s="48" t="s">
        <v>93</v>
      </c>
      <c r="Q9" s="48" t="s">
        <v>92</v>
      </c>
      <c r="R9" s="48" t="s">
        <v>93</v>
      </c>
      <c r="S9" s="48" t="s">
        <v>92</v>
      </c>
      <c r="T9" s="48" t="s">
        <v>93</v>
      </c>
      <c r="U9" s="48" t="s">
        <v>92</v>
      </c>
      <c r="V9" s="48" t="s">
        <v>93</v>
      </c>
      <c r="W9" s="47" t="s">
        <v>92</v>
      </c>
      <c r="X9" s="47" t="s">
        <v>93</v>
      </c>
      <c r="Y9" s="47" t="s">
        <v>92</v>
      </c>
      <c r="Z9" s="47" t="s">
        <v>93</v>
      </c>
    </row>
    <row r="10" spans="1:26" s="85" customFormat="1" ht="19.5" customHeight="1">
      <c r="A10" s="50">
        <v>1</v>
      </c>
      <c r="B10" s="50">
        <v>2</v>
      </c>
      <c r="C10" s="50">
        <v>3</v>
      </c>
      <c r="D10" s="50">
        <v>4</v>
      </c>
      <c r="E10" s="84">
        <v>5</v>
      </c>
      <c r="F10" s="84">
        <v>6</v>
      </c>
      <c r="G10" s="84">
        <v>7</v>
      </c>
      <c r="H10" s="84">
        <v>8</v>
      </c>
      <c r="I10" s="84">
        <v>9</v>
      </c>
      <c r="J10" s="84">
        <v>10</v>
      </c>
      <c r="K10" s="84">
        <v>11</v>
      </c>
      <c r="L10" s="84">
        <v>12</v>
      </c>
      <c r="M10" s="84">
        <v>13</v>
      </c>
      <c r="N10" s="84">
        <v>14</v>
      </c>
      <c r="O10" s="84">
        <v>15</v>
      </c>
      <c r="P10" s="84">
        <v>16</v>
      </c>
      <c r="Q10" s="84">
        <v>17</v>
      </c>
      <c r="R10" s="84">
        <v>18</v>
      </c>
      <c r="S10" s="84">
        <v>19</v>
      </c>
      <c r="T10" s="84">
        <v>20</v>
      </c>
      <c r="U10" s="84">
        <v>21</v>
      </c>
      <c r="V10" s="84">
        <v>22</v>
      </c>
      <c r="W10" s="84">
        <v>23</v>
      </c>
      <c r="X10" s="84">
        <v>24</v>
      </c>
      <c r="Y10" s="84">
        <v>25</v>
      </c>
      <c r="Z10" s="84">
        <v>26</v>
      </c>
    </row>
    <row r="11" spans="1:26" s="90" customFormat="1" ht="82.5" customHeight="1">
      <c r="A11" s="86"/>
      <c r="B11" s="109" t="s">
        <v>113</v>
      </c>
      <c r="C11" s="87">
        <v>141</v>
      </c>
      <c r="D11" s="87">
        <v>141</v>
      </c>
      <c r="E11" s="88">
        <v>13</v>
      </c>
      <c r="F11" s="88">
        <v>13</v>
      </c>
      <c r="G11" s="88">
        <v>59</v>
      </c>
      <c r="H11" s="88">
        <v>59</v>
      </c>
      <c r="I11" s="88">
        <v>13</v>
      </c>
      <c r="J11" s="88">
        <v>13</v>
      </c>
      <c r="K11" s="88">
        <v>13</v>
      </c>
      <c r="L11" s="88">
        <v>13</v>
      </c>
      <c r="M11" s="89">
        <v>5</v>
      </c>
      <c r="N11" s="89">
        <v>5</v>
      </c>
      <c r="O11" s="89">
        <v>2</v>
      </c>
      <c r="P11" s="89">
        <v>2</v>
      </c>
      <c r="Q11" s="89">
        <v>1</v>
      </c>
      <c r="R11" s="89">
        <v>1</v>
      </c>
      <c r="S11" s="89" t="s">
        <v>114</v>
      </c>
      <c r="T11" s="89" t="s">
        <v>114</v>
      </c>
      <c r="U11" s="89">
        <v>1</v>
      </c>
      <c r="V11" s="89">
        <v>1</v>
      </c>
      <c r="W11" s="89">
        <v>2406</v>
      </c>
      <c r="X11" s="89">
        <v>2406</v>
      </c>
      <c r="Y11" s="89">
        <v>3085</v>
      </c>
      <c r="Z11" s="89">
        <v>3085</v>
      </c>
    </row>
    <row r="12" spans="12:24" ht="15">
      <c r="L12" s="91"/>
      <c r="M12" s="91"/>
      <c r="N12" s="91"/>
      <c r="O12" s="91"/>
      <c r="P12" s="91"/>
      <c r="Q12" s="91"/>
      <c r="R12" s="91"/>
      <c r="S12" s="91"/>
      <c r="T12" s="91"/>
      <c r="U12" s="91"/>
      <c r="V12" s="91"/>
      <c r="W12" s="91"/>
      <c r="X12" s="91"/>
    </row>
    <row r="13" spans="12:24" ht="15">
      <c r="L13" s="92"/>
      <c r="M13" s="92"/>
      <c r="N13" s="92"/>
      <c r="O13" s="92"/>
      <c r="P13" s="92"/>
      <c r="Q13" s="92"/>
      <c r="R13" s="92"/>
      <c r="S13" s="92"/>
      <c r="T13" s="92"/>
      <c r="U13" s="92"/>
      <c r="V13" s="92"/>
      <c r="W13" s="92"/>
      <c r="X13" s="92"/>
    </row>
    <row r="14" spans="12:24" ht="15">
      <c r="L14" s="92"/>
      <c r="M14" s="92"/>
      <c r="N14" s="92"/>
      <c r="O14" s="92"/>
      <c r="P14" s="92"/>
      <c r="Q14" s="92"/>
      <c r="R14" s="92"/>
      <c r="S14" s="92"/>
      <c r="T14" s="92"/>
      <c r="U14" s="92"/>
      <c r="V14" s="92"/>
      <c r="W14" s="92"/>
      <c r="X14" s="92"/>
    </row>
    <row r="15" spans="12:24" ht="15">
      <c r="L15" s="92"/>
      <c r="M15" s="92"/>
      <c r="N15" s="92"/>
      <c r="O15" s="92"/>
      <c r="P15" s="92"/>
      <c r="Q15" s="92"/>
      <c r="R15" s="92"/>
      <c r="S15" s="92"/>
      <c r="T15" s="92"/>
      <c r="U15" s="92"/>
      <c r="V15" s="92"/>
      <c r="W15" s="92"/>
      <c r="X15" s="92"/>
    </row>
    <row r="16" spans="22:24" ht="15">
      <c r="V16" s="178"/>
      <c r="X16" s="93"/>
    </row>
    <row r="17" spans="13:22" ht="27.75">
      <c r="M17" s="94"/>
      <c r="N17" s="94"/>
      <c r="O17" s="94"/>
      <c r="P17" s="94"/>
      <c r="Q17" s="94"/>
      <c r="R17" s="94"/>
      <c r="S17" s="94"/>
      <c r="T17" s="94"/>
      <c r="V17" s="64" t="s">
        <v>130</v>
      </c>
    </row>
    <row r="18" ht="28.5">
      <c r="V18" s="66" t="s">
        <v>131</v>
      </c>
    </row>
    <row r="19" ht="28.5">
      <c r="V19" s="66" t="s">
        <v>111</v>
      </c>
    </row>
    <row r="20" ht="27.75">
      <c r="V20" s="68" t="s">
        <v>132</v>
      </c>
    </row>
    <row r="21" ht="28.5">
      <c r="V21" s="66" t="s">
        <v>113</v>
      </c>
    </row>
  </sheetData>
  <sheetProtection/>
  <mergeCells count="21">
    <mergeCell ref="X5:Z5"/>
    <mergeCell ref="E8:F8"/>
    <mergeCell ref="G8:H8"/>
    <mergeCell ref="I8:J8"/>
    <mergeCell ref="S8:T8"/>
    <mergeCell ref="U8:V8"/>
    <mergeCell ref="E7:L7"/>
    <mergeCell ref="B7:B9"/>
    <mergeCell ref="Q8:R8"/>
    <mergeCell ref="C7:D7"/>
    <mergeCell ref="C8:D8"/>
    <mergeCell ref="A7:A9"/>
    <mergeCell ref="O8:P8"/>
    <mergeCell ref="K1:L1"/>
    <mergeCell ref="K8:L8"/>
    <mergeCell ref="M7:V7"/>
    <mergeCell ref="A2:Z2"/>
    <mergeCell ref="W7:X8"/>
    <mergeCell ref="A4:Z4"/>
    <mergeCell ref="Y7:Z8"/>
    <mergeCell ref="M8:N8"/>
  </mergeCells>
  <conditionalFormatting sqref="V16">
    <cfRule type="cellIs" priority="1" dxfId="0" operator="lessThan" stopIfTrue="1">
      <formula>0</formula>
    </cfRule>
  </conditionalFormatting>
  <printOptions horizontalCentered="1"/>
  <pageMargins left="0.5" right="0.25" top="0.75" bottom="0.75" header="0.5" footer="0.5"/>
  <pageSetup horizontalDpi="300" verticalDpi="300" orientation="landscape" paperSize="9" scale="66" r:id="rId1"/>
</worksheet>
</file>

<file path=xl/worksheets/sheet7.xml><?xml version="1.0" encoding="utf-8"?>
<worksheet xmlns="http://schemas.openxmlformats.org/spreadsheetml/2006/main" xmlns:r="http://schemas.openxmlformats.org/officeDocument/2006/relationships">
  <dimension ref="A1:D30"/>
  <sheetViews>
    <sheetView tabSelected="1" zoomScalePageLayoutView="0" workbookViewId="0" topLeftCell="A1">
      <selection activeCell="F4" sqref="F4"/>
    </sheetView>
  </sheetViews>
  <sheetFormatPr defaultColWidth="9.140625" defaultRowHeight="15"/>
  <cols>
    <col min="1" max="1" width="6.7109375" style="189" bestFit="1" customWidth="1"/>
    <col min="2" max="2" width="43.421875" style="0" customWidth="1"/>
    <col min="3" max="3" width="27.7109375" style="0" customWidth="1"/>
    <col min="4" max="4" width="3.8515625" style="0" customWidth="1"/>
  </cols>
  <sheetData>
    <row r="1" spans="1:3" ht="34.5" customHeight="1">
      <c r="A1" s="474" t="s">
        <v>138</v>
      </c>
      <c r="B1" s="474"/>
      <c r="C1" s="474"/>
    </row>
    <row r="2" ht="7.5" customHeight="1"/>
    <row r="3" spans="1:3" s="183" customFormat="1" ht="23.25">
      <c r="A3" s="475" t="s">
        <v>175</v>
      </c>
      <c r="B3" s="475"/>
      <c r="C3" s="192" t="s">
        <v>139</v>
      </c>
    </row>
    <row r="4" spans="1:4" s="182" customFormat="1" ht="30.75" customHeight="1">
      <c r="A4" s="181" t="s">
        <v>140</v>
      </c>
      <c r="B4" s="181" t="s">
        <v>141</v>
      </c>
      <c r="C4" s="181" t="s">
        <v>142</v>
      </c>
      <c r="D4" s="229"/>
    </row>
    <row r="5" spans="1:4" s="185" customFormat="1" ht="24.75" customHeight="1">
      <c r="A5" s="190">
        <v>1</v>
      </c>
      <c r="B5" s="184" t="s">
        <v>143</v>
      </c>
      <c r="C5" s="186">
        <v>0</v>
      </c>
      <c r="D5" s="230"/>
    </row>
    <row r="6" spans="1:4" s="185" customFormat="1" ht="24.75" customHeight="1">
      <c r="A6" s="190">
        <v>2</v>
      </c>
      <c r="B6" s="184" t="s">
        <v>144</v>
      </c>
      <c r="C6" s="187">
        <v>3.67</v>
      </c>
      <c r="D6" s="230"/>
    </row>
    <row r="7" spans="1:4" s="185" customFormat="1" ht="24.75" customHeight="1">
      <c r="A7" s="190">
        <v>3</v>
      </c>
      <c r="B7" s="184" t="s">
        <v>145</v>
      </c>
      <c r="C7" s="187">
        <v>2.1</v>
      </c>
      <c r="D7" s="230"/>
    </row>
    <row r="8" spans="1:4" s="185" customFormat="1" ht="24.75" customHeight="1">
      <c r="A8" s="190">
        <v>4</v>
      </c>
      <c r="B8" s="184" t="s">
        <v>146</v>
      </c>
      <c r="C8" s="186">
        <v>1.48</v>
      </c>
      <c r="D8" s="230"/>
    </row>
    <row r="9" spans="1:4" s="185" customFormat="1" ht="24.75" customHeight="1">
      <c r="A9" s="190">
        <v>5</v>
      </c>
      <c r="B9" s="184" t="s">
        <v>147</v>
      </c>
      <c r="C9" s="186">
        <v>0</v>
      </c>
      <c r="D9" s="230"/>
    </row>
    <row r="10" spans="1:4" s="185" customFormat="1" ht="24.75" customHeight="1">
      <c r="A10" s="190">
        <v>6</v>
      </c>
      <c r="B10" s="184" t="s">
        <v>148</v>
      </c>
      <c r="C10" s="186">
        <v>0</v>
      </c>
      <c r="D10" s="230"/>
    </row>
    <row r="11" spans="1:4" s="185" customFormat="1" ht="24.75" customHeight="1">
      <c r="A11" s="190">
        <v>7</v>
      </c>
      <c r="B11" s="184" t="s">
        <v>161</v>
      </c>
      <c r="C11" s="186">
        <v>0</v>
      </c>
      <c r="D11" s="230"/>
    </row>
    <row r="12" spans="1:4" s="185" customFormat="1" ht="24.75" customHeight="1">
      <c r="A12" s="190">
        <v>8</v>
      </c>
      <c r="B12" s="184" t="s">
        <v>149</v>
      </c>
      <c r="C12" s="187">
        <v>6.92</v>
      </c>
      <c r="D12" s="230" t="s">
        <v>170</v>
      </c>
    </row>
    <row r="13" spans="1:4" s="185" customFormat="1" ht="24.75" customHeight="1">
      <c r="A13" s="190">
        <v>9</v>
      </c>
      <c r="B13" s="184" t="s">
        <v>150</v>
      </c>
      <c r="C13" s="187">
        <f>12.19-4.29+4.29</f>
        <v>12.19</v>
      </c>
      <c r="D13" s="230"/>
    </row>
    <row r="14" spans="1:4" s="185" customFormat="1" ht="24.75" customHeight="1">
      <c r="A14" s="190">
        <v>10</v>
      </c>
      <c r="B14" s="184" t="s">
        <v>151</v>
      </c>
      <c r="C14" s="187">
        <v>0</v>
      </c>
      <c r="D14" s="230"/>
    </row>
    <row r="15" spans="1:4" s="185" customFormat="1" ht="24.75" customHeight="1">
      <c r="A15" s="190">
        <v>11</v>
      </c>
      <c r="B15" s="184" t="s">
        <v>152</v>
      </c>
      <c r="C15" s="187">
        <v>29.54</v>
      </c>
      <c r="D15" s="230"/>
    </row>
    <row r="16" spans="1:4" s="185" customFormat="1" ht="24.75" customHeight="1">
      <c r="A16" s="190">
        <v>12</v>
      </c>
      <c r="B16" s="184" t="s">
        <v>153</v>
      </c>
      <c r="C16" s="187">
        <v>0</v>
      </c>
      <c r="D16" s="230"/>
    </row>
    <row r="17" spans="1:4" s="185" customFormat="1" ht="24.75" customHeight="1">
      <c r="A17" s="190">
        <v>13</v>
      </c>
      <c r="B17" s="184" t="s">
        <v>154</v>
      </c>
      <c r="C17" s="187">
        <v>0</v>
      </c>
      <c r="D17" s="230"/>
    </row>
    <row r="18" spans="1:4" s="185" customFormat="1" ht="24.75" customHeight="1">
      <c r="A18" s="190">
        <v>14</v>
      </c>
      <c r="B18" s="184" t="s">
        <v>155</v>
      </c>
      <c r="C18" s="187">
        <v>0</v>
      </c>
      <c r="D18" s="230"/>
    </row>
    <row r="19" spans="1:4" s="185" customFormat="1" ht="24.75" customHeight="1">
      <c r="A19" s="190">
        <v>15</v>
      </c>
      <c r="B19" s="184" t="s">
        <v>156</v>
      </c>
      <c r="C19" s="187">
        <v>0</v>
      </c>
      <c r="D19" s="230"/>
    </row>
    <row r="20" spans="1:4" s="185" customFormat="1" ht="24.75" customHeight="1">
      <c r="A20" s="190">
        <v>16</v>
      </c>
      <c r="B20" s="184" t="s">
        <v>162</v>
      </c>
      <c r="C20" s="187">
        <v>0</v>
      </c>
      <c r="D20" s="230"/>
    </row>
    <row r="21" spans="1:4" s="185" customFormat="1" ht="24.75" customHeight="1">
      <c r="A21" s="190">
        <v>17</v>
      </c>
      <c r="B21" s="184" t="s">
        <v>157</v>
      </c>
      <c r="C21" s="187">
        <v>2.6</v>
      </c>
      <c r="D21" s="230"/>
    </row>
    <row r="22" spans="1:4" s="185" customFormat="1" ht="24.75" customHeight="1">
      <c r="A22" s="190">
        <v>18</v>
      </c>
      <c r="B22" s="184" t="s">
        <v>158</v>
      </c>
      <c r="C22" s="187">
        <v>21.19</v>
      </c>
      <c r="D22" s="230"/>
    </row>
    <row r="23" spans="1:4" s="185" customFormat="1" ht="24.75" customHeight="1">
      <c r="A23" s="190">
        <v>19</v>
      </c>
      <c r="B23" s="184" t="s">
        <v>159</v>
      </c>
      <c r="C23" s="187">
        <v>0</v>
      </c>
      <c r="D23" s="230"/>
    </row>
    <row r="24" spans="1:4" s="185" customFormat="1" ht="15">
      <c r="A24" s="476" t="s">
        <v>160</v>
      </c>
      <c r="B24" s="476"/>
      <c r="C24" s="188">
        <f>SUM(C5:C23)</f>
        <v>79.69</v>
      </c>
      <c r="D24" s="230"/>
    </row>
    <row r="25" s="185" customFormat="1" ht="15">
      <c r="A25" s="191"/>
    </row>
    <row r="26" spans="1:2" s="185" customFormat="1" ht="15">
      <c r="A26" s="191"/>
      <c r="B26" s="477" t="s">
        <v>171</v>
      </c>
    </row>
    <row r="27" spans="1:2" s="185" customFormat="1" ht="15">
      <c r="A27" s="191"/>
      <c r="B27" s="477"/>
    </row>
    <row r="28" s="185" customFormat="1" ht="15">
      <c r="A28" s="191"/>
    </row>
    <row r="29" s="185" customFormat="1" ht="15">
      <c r="A29" s="191"/>
    </row>
    <row r="30" s="185" customFormat="1" ht="15">
      <c r="A30" s="191"/>
    </row>
  </sheetData>
  <sheetProtection/>
  <mergeCells count="4">
    <mergeCell ref="A1:C1"/>
    <mergeCell ref="A3:B3"/>
    <mergeCell ref="A24:B24"/>
    <mergeCell ref="B26:B2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N.R.E.G.S.4</dc:creator>
  <cp:keywords/>
  <dc:description/>
  <cp:lastModifiedBy>MGNREGA</cp:lastModifiedBy>
  <cp:lastPrinted>2011-10-12T09:56:44Z</cp:lastPrinted>
  <dcterms:created xsi:type="dcterms:W3CDTF">2008-06-03T10:00:46Z</dcterms:created>
  <dcterms:modified xsi:type="dcterms:W3CDTF">2011-11-08T10:48:21Z</dcterms:modified>
  <cp:category/>
  <cp:version/>
  <cp:contentType/>
  <cp:contentStatus/>
</cp:coreProperties>
</file>